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/>
  </bookViews>
  <sheets>
    <sheet name="Market(KSE)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H39" i="1"/>
  <c r="D40"/>
  <c r="C40"/>
  <c r="F11"/>
  <c r="G4"/>
  <c r="H4" s="1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0"/>
  <c r="F9"/>
  <c r="F8"/>
  <c r="F7"/>
  <c r="F6"/>
  <c r="F5"/>
  <c r="F4"/>
  <c r="F3"/>
  <c r="F2"/>
  <c r="C3"/>
  <c r="G3" s="1"/>
  <c r="C4"/>
  <c r="C5"/>
  <c r="C6"/>
  <c r="G6" s="1"/>
  <c r="C7"/>
  <c r="G7" s="1"/>
  <c r="C8"/>
  <c r="G8" s="1"/>
  <c r="C9"/>
  <c r="C10"/>
  <c r="G10" s="1"/>
  <c r="C11"/>
  <c r="G11" s="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G27" l="1"/>
  <c r="G31"/>
  <c r="G23"/>
  <c r="H23" s="1"/>
  <c r="G19"/>
  <c r="G15"/>
  <c r="G35"/>
  <c r="G14"/>
  <c r="H14" s="1"/>
  <c r="G22"/>
  <c r="H22" s="1"/>
  <c r="G38"/>
  <c r="G12"/>
  <c r="G20"/>
  <c r="H20" s="1"/>
  <c r="G24"/>
  <c r="H24" s="1"/>
  <c r="G28"/>
  <c r="G36"/>
  <c r="G37"/>
  <c r="G33"/>
  <c r="G29"/>
  <c r="G25"/>
  <c r="G21"/>
  <c r="G17"/>
  <c r="G13"/>
  <c r="G9"/>
  <c r="G5"/>
  <c r="F40"/>
  <c r="G18"/>
  <c r="H18" s="1"/>
  <c r="G26"/>
  <c r="G30"/>
  <c r="H30" s="1"/>
  <c r="G34"/>
  <c r="G16"/>
  <c r="G32"/>
  <c r="C39"/>
  <c r="H7"/>
  <c r="H13"/>
  <c r="H15"/>
  <c r="H19"/>
  <c r="H29"/>
  <c r="H37"/>
  <c r="G40" l="1"/>
  <c r="G39"/>
  <c r="N6"/>
  <c r="D3"/>
  <c r="D20"/>
  <c r="E20" s="1"/>
  <c r="D34"/>
  <c r="E34" s="1"/>
  <c r="D18"/>
  <c r="E18" s="1"/>
  <c r="D36"/>
  <c r="E36" s="1"/>
  <c r="D37"/>
  <c r="E37" s="1"/>
  <c r="D21"/>
  <c r="E21" s="1"/>
  <c r="D5"/>
  <c r="D27"/>
  <c r="E27" s="1"/>
  <c r="D11"/>
  <c r="E11" s="1"/>
  <c r="D31"/>
  <c r="E31" s="1"/>
  <c r="D32"/>
  <c r="E32" s="1"/>
  <c r="D8"/>
  <c r="E8" s="1"/>
  <c r="D26"/>
  <c r="E26" s="1"/>
  <c r="D12"/>
  <c r="E12" s="1"/>
  <c r="D13"/>
  <c r="E13" s="1"/>
  <c r="D19"/>
  <c r="E19" s="1"/>
  <c r="D16"/>
  <c r="E16" s="1"/>
  <c r="D30"/>
  <c r="E30" s="1"/>
  <c r="D14"/>
  <c r="E14" s="1"/>
  <c r="D24"/>
  <c r="E24" s="1"/>
  <c r="D33"/>
  <c r="E33" s="1"/>
  <c r="D17"/>
  <c r="E17" s="1"/>
  <c r="D23"/>
  <c r="E23" s="1"/>
  <c r="D7"/>
  <c r="E7" s="1"/>
  <c r="D28"/>
  <c r="E28" s="1"/>
  <c r="D38"/>
  <c r="E38" s="1"/>
  <c r="D22"/>
  <c r="E22" s="1"/>
  <c r="D6"/>
  <c r="E6" s="1"/>
  <c r="D25"/>
  <c r="E25" s="1"/>
  <c r="D9"/>
  <c r="E9" s="1"/>
  <c r="D15"/>
  <c r="E15" s="1"/>
  <c r="D10"/>
  <c r="E10" s="1"/>
  <c r="D29"/>
  <c r="E29" s="1"/>
  <c r="D35"/>
  <c r="E35" s="1"/>
  <c r="D4"/>
  <c r="E4" s="1"/>
  <c r="H43"/>
  <c r="N7" s="1"/>
  <c r="D39" l="1"/>
  <c r="E5"/>
  <c r="E3"/>
  <c r="E40" l="1"/>
  <c r="E41" s="1"/>
  <c r="N5" s="1"/>
  <c r="E39"/>
</calcChain>
</file>

<file path=xl/sharedStrings.xml><?xml version="1.0" encoding="utf-8"?>
<sst xmlns="http://schemas.openxmlformats.org/spreadsheetml/2006/main" count="18" uniqueCount="18">
  <si>
    <t>RF</t>
  </si>
  <si>
    <t>Rm</t>
  </si>
  <si>
    <t>Rm-Rf</t>
  </si>
  <si>
    <t>KSE</t>
  </si>
  <si>
    <t>SSD</t>
  </si>
  <si>
    <t>D.R</t>
  </si>
  <si>
    <t>(R-Rbar)</t>
  </si>
  <si>
    <t>S.D</t>
  </si>
  <si>
    <t>Sum</t>
  </si>
  <si>
    <t>Averge</t>
  </si>
  <si>
    <r>
      <t>(R-Rbar)</t>
    </r>
    <r>
      <rPr>
        <b/>
        <sz val="11"/>
        <color rgb="FF000000"/>
        <rFont val="Calibri"/>
        <family val="2"/>
      </rPr>
      <t>²</t>
    </r>
  </si>
  <si>
    <t>Sortino ratio</t>
  </si>
  <si>
    <t>Market return</t>
  </si>
  <si>
    <t>Excess return</t>
  </si>
  <si>
    <t>Sharp ratio</t>
  </si>
  <si>
    <t>Calculation of S.D</t>
  </si>
  <si>
    <t>Results</t>
  </si>
  <si>
    <t>Treynor ratio</t>
  </si>
</sst>
</file>

<file path=xl/styles.xml><?xml version="1.0" encoding="utf-8"?>
<styleSheet xmlns="http://schemas.openxmlformats.org/spreadsheetml/2006/main">
  <numFmts count="2">
    <numFmt numFmtId="164" formatCode="0.0000000000"/>
    <numFmt numFmtId="165" formatCode="0.000000000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8" fillId="0" borderId="1" applyNumberFormat="0" applyFill="0" applyAlignment="0" applyProtection="0"/>
    <xf numFmtId="0" fontId="9" fillId="3" borderId="2" applyNumberFormat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10" fillId="9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right" vertical="center"/>
    </xf>
    <xf numFmtId="0" fontId="1" fillId="0" borderId="0" xfId="0" applyFont="1"/>
    <xf numFmtId="165" fontId="2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6" borderId="0" xfId="5" applyAlignment="1">
      <alignment horizontal="center"/>
    </xf>
    <xf numFmtId="0" fontId="10" fillId="6" borderId="0" xfId="5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3" borderId="2" xfId="2"/>
    <xf numFmtId="0" fontId="7" fillId="8" borderId="0" xfId="7" applyAlignment="1">
      <alignment horizontal="left"/>
    </xf>
    <xf numFmtId="0" fontId="7" fillId="8" borderId="0" xfId="7"/>
    <xf numFmtId="0" fontId="7" fillId="5" borderId="0" xfId="4"/>
    <xf numFmtId="0" fontId="7" fillId="5" borderId="0" xfId="4" applyBorder="1" applyAlignment="1">
      <alignment horizontal="right" vertical="center"/>
    </xf>
    <xf numFmtId="165" fontId="7" fillId="5" borderId="0" xfId="4" applyNumberFormat="1" applyBorder="1" applyAlignment="1">
      <alignment horizontal="right" vertical="center"/>
    </xf>
    <xf numFmtId="0" fontId="7" fillId="5" borderId="0" xfId="4" applyBorder="1" applyAlignment="1">
      <alignment horizontal="center" vertical="center"/>
    </xf>
    <xf numFmtId="0" fontId="7" fillId="5" borderId="0" xfId="4" applyAlignment="1">
      <alignment horizontal="center"/>
    </xf>
    <xf numFmtId="0" fontId="10" fillId="4" borderId="0" xfId="3"/>
    <xf numFmtId="165" fontId="10" fillId="4" borderId="0" xfId="3" applyNumberFormat="1"/>
    <xf numFmtId="0" fontId="10" fillId="4" borderId="0" xfId="3" applyAlignment="1">
      <alignment horizontal="center"/>
    </xf>
    <xf numFmtId="0" fontId="10" fillId="7" borderId="0" xfId="6"/>
    <xf numFmtId="164" fontId="10" fillId="7" borderId="0" xfId="6" applyNumberFormat="1"/>
    <xf numFmtId="0" fontId="1" fillId="5" borderId="0" xfId="4" applyFont="1"/>
    <xf numFmtId="0" fontId="11" fillId="4" borderId="0" xfId="3" applyFont="1"/>
    <xf numFmtId="0" fontId="11" fillId="9" borderId="0" xfId="8" applyFont="1" applyAlignment="1">
      <alignment horizontal="center"/>
    </xf>
    <xf numFmtId="0" fontId="10" fillId="9" borderId="3" xfId="8" applyBorder="1" applyAlignment="1">
      <alignment horizontal="center" vertical="center"/>
    </xf>
    <xf numFmtId="0" fontId="10" fillId="9" borderId="3" xfId="8" applyBorder="1" applyAlignment="1">
      <alignment horizontal="right" vertical="center"/>
    </xf>
    <xf numFmtId="0" fontId="10" fillId="9" borderId="3" xfId="8" applyBorder="1"/>
    <xf numFmtId="0" fontId="10" fillId="6" borderId="4" xfId="5" applyBorder="1" applyAlignment="1">
      <alignment horizontal="right" wrapText="1"/>
    </xf>
    <xf numFmtId="0" fontId="10" fillId="6" borderId="5" xfId="5" applyBorder="1" applyAlignment="1">
      <alignment horizontal="right" wrapText="1"/>
    </xf>
    <xf numFmtId="0" fontId="10" fillId="6" borderId="6" xfId="5" applyBorder="1" applyAlignment="1">
      <alignment horizontal="right" wrapText="1"/>
    </xf>
    <xf numFmtId="0" fontId="10" fillId="6" borderId="6" xfId="5" applyBorder="1" applyAlignment="1">
      <alignment horizontal="right"/>
    </xf>
    <xf numFmtId="0" fontId="10" fillId="7" borderId="0" xfId="6" applyAlignment="1">
      <alignment horizontal="center"/>
    </xf>
    <xf numFmtId="0" fontId="8" fillId="0" borderId="1" xfId="1" applyAlignment="1">
      <alignment horizontal="center"/>
    </xf>
  </cellXfs>
  <cellStyles count="9">
    <cellStyle name="40% - Accent1" xfId="4" builtinId="31"/>
    <cellStyle name="40% - Accent6" xfId="7" builtinId="51"/>
    <cellStyle name="60% - Accent1" xfId="8" builtinId="32"/>
    <cellStyle name="Accent1" xfId="3" builtinId="29"/>
    <cellStyle name="Accent2" xfId="5" builtinId="33"/>
    <cellStyle name="Accent6" xfId="6" builtinId="49"/>
    <cellStyle name="Heading 1" xfId="1" builtinId="16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topLeftCell="A21" workbookViewId="0">
      <selection activeCell="N7" sqref="N7"/>
    </sheetView>
  </sheetViews>
  <sheetFormatPr defaultRowHeight="15"/>
  <cols>
    <col min="2" max="2" width="10.28515625" customWidth="1"/>
    <col min="3" max="4" width="13.5703125" customWidth="1"/>
    <col min="5" max="5" width="16.7109375" customWidth="1"/>
    <col min="6" max="6" width="11.85546875" style="8" customWidth="1"/>
    <col min="7" max="7" width="20" style="8" customWidth="1"/>
  </cols>
  <sheetData>
    <row r="1" spans="1:14" s="6" customFormat="1">
      <c r="B1" s="29" t="s">
        <v>3</v>
      </c>
      <c r="C1" s="11" t="s">
        <v>12</v>
      </c>
      <c r="D1" s="37" t="s">
        <v>15</v>
      </c>
      <c r="E1" s="37"/>
      <c r="F1" s="6" t="s">
        <v>0</v>
      </c>
      <c r="G1" s="6" t="s">
        <v>13</v>
      </c>
      <c r="H1" s="6" t="s">
        <v>4</v>
      </c>
    </row>
    <row r="2" spans="1:14" s="8" customFormat="1" ht="15.75" thickBot="1">
      <c r="A2" s="13">
        <v>0</v>
      </c>
      <c r="B2" s="30">
        <v>10246.77</v>
      </c>
      <c r="C2" s="12" t="s">
        <v>1</v>
      </c>
      <c r="D2" s="7" t="s">
        <v>6</v>
      </c>
      <c r="E2" s="7" t="s">
        <v>10</v>
      </c>
      <c r="F2" s="33">
        <f>0.122/12</f>
        <v>1.0166666666666666E-2</v>
      </c>
      <c r="G2" s="6" t="s">
        <v>2</v>
      </c>
    </row>
    <row r="3" spans="1:14" ht="20.25" thickBot="1">
      <c r="A3" s="8">
        <v>1</v>
      </c>
      <c r="B3" s="31">
        <v>10454.629999999999</v>
      </c>
      <c r="C3" s="1">
        <f>B3/B2-1</f>
        <v>2.0285416770357667E-2</v>
      </c>
      <c r="D3" s="1">
        <f>C3-$C$40</f>
        <v>3.6902879143783755E-3</v>
      </c>
      <c r="E3" s="3">
        <f>D3^2</f>
        <v>1.36182248910071E-5</v>
      </c>
      <c r="F3" s="34">
        <f>0.121/12</f>
        <v>1.0083333333333333E-2</v>
      </c>
      <c r="G3" s="8">
        <f>C3-F3</f>
        <v>1.0202083437024334E-2</v>
      </c>
      <c r="H3">
        <v>0</v>
      </c>
      <c r="L3" s="38" t="s">
        <v>16</v>
      </c>
      <c r="M3" s="38"/>
    </row>
    <row r="4" spans="1:14" ht="15.75" thickBot="1">
      <c r="A4" s="8">
        <v>2</v>
      </c>
      <c r="B4" s="31">
        <v>9439.9699999999993</v>
      </c>
      <c r="C4" s="1">
        <f t="shared" ref="C4:C38" si="0">B4/B3-1</f>
        <v>-9.7053649913961593E-2</v>
      </c>
      <c r="D4" s="1">
        <f t="shared" ref="D4:D38" si="1">C4-$C$40</f>
        <v>-0.11364877876994088</v>
      </c>
      <c r="E4" s="3">
        <f t="shared" ref="E4:E38" si="2">D4^2</f>
        <v>1.2916044915898966E-2</v>
      </c>
      <c r="F4" s="35">
        <f>0.119/12</f>
        <v>9.9166666666666656E-3</v>
      </c>
      <c r="G4" s="8">
        <f t="shared" ref="G4:G38" si="3">C4-F4</f>
        <v>-0.10697031658062826</v>
      </c>
      <c r="H4">
        <f t="shared" ref="H4:H37" si="4">G4^2</f>
        <v>1.1442648629359835E-2</v>
      </c>
    </row>
    <row r="5" spans="1:14" ht="15.75" thickBot="1">
      <c r="A5" s="8">
        <v>3</v>
      </c>
      <c r="B5" s="31">
        <v>9791.89</v>
      </c>
      <c r="C5" s="1">
        <f t="shared" si="0"/>
        <v>3.7279779490824616E-2</v>
      </c>
      <c r="D5" s="1">
        <f t="shared" si="1"/>
        <v>2.0684650634845324E-2</v>
      </c>
      <c r="E5" s="3">
        <f t="shared" si="2"/>
        <v>4.2785477188560711E-4</v>
      </c>
      <c r="F5" s="35">
        <f>0.121/12</f>
        <v>1.0083333333333333E-2</v>
      </c>
      <c r="G5" s="8">
        <f t="shared" si="3"/>
        <v>2.7196446157491283E-2</v>
      </c>
      <c r="H5">
        <v>0</v>
      </c>
      <c r="L5" s="14" t="s">
        <v>14</v>
      </c>
      <c r="M5" s="14"/>
      <c r="N5" s="14">
        <f>(C40-F40)/E41</f>
        <v>0.15585475964551193</v>
      </c>
    </row>
    <row r="6" spans="1:14" ht="15.75" thickBot="1">
      <c r="A6" s="8">
        <v>4</v>
      </c>
      <c r="B6" s="31">
        <v>10228.86</v>
      </c>
      <c r="C6" s="1">
        <f t="shared" si="0"/>
        <v>4.4625705558375417E-2</v>
      </c>
      <c r="D6" s="1">
        <f t="shared" si="1"/>
        <v>2.8030576702396125E-2</v>
      </c>
      <c r="E6" s="3">
        <f t="shared" si="2"/>
        <v>7.8571323026891239E-4</v>
      </c>
      <c r="F6" s="35">
        <f>0.121/12</f>
        <v>1.0083333333333333E-2</v>
      </c>
      <c r="G6" s="8">
        <f t="shared" si="3"/>
        <v>3.4542372225042084E-2</v>
      </c>
      <c r="H6">
        <v>0</v>
      </c>
      <c r="L6" s="14" t="s">
        <v>17</v>
      </c>
      <c r="M6" s="14"/>
      <c r="N6" s="14">
        <f>(C40-F40)/1</f>
        <v>6.6342617388621735E-3</v>
      </c>
    </row>
    <row r="7" spans="1:14" ht="15.75" thickBot="1">
      <c r="A7" s="8">
        <v>5</v>
      </c>
      <c r="B7" s="31">
        <v>9847.61</v>
      </c>
      <c r="C7" s="1">
        <f t="shared" si="0"/>
        <v>-3.7271993164438633E-2</v>
      </c>
      <c r="D7" s="1">
        <f t="shared" si="1"/>
        <v>-5.3867122020417921E-2</v>
      </c>
      <c r="E7" s="3">
        <f t="shared" si="2"/>
        <v>2.901666834762593E-3</v>
      </c>
      <c r="F7" s="35">
        <f>0.124/12</f>
        <v>1.0333333333333333E-2</v>
      </c>
      <c r="G7" s="8">
        <f t="shared" si="3"/>
        <v>-4.7605326497771966E-2</v>
      </c>
      <c r="H7">
        <f t="shared" si="4"/>
        <v>2.2662671109594697E-3</v>
      </c>
      <c r="L7" s="14" t="s">
        <v>11</v>
      </c>
      <c r="M7" s="14"/>
      <c r="N7" s="14">
        <f>G40/H43</f>
        <v>0.2294639934442774</v>
      </c>
    </row>
    <row r="8" spans="1:14" ht="15.75" thickBot="1">
      <c r="A8" s="8">
        <v>6</v>
      </c>
      <c r="B8" s="31">
        <v>10063.58</v>
      </c>
      <c r="C8" s="1">
        <f t="shared" si="0"/>
        <v>2.1931209704689758E-2</v>
      </c>
      <c r="D8" s="1">
        <f t="shared" si="1"/>
        <v>5.3360808487104665E-3</v>
      </c>
      <c r="E8" s="3">
        <f t="shared" si="2"/>
        <v>2.8473758823974613E-5</v>
      </c>
      <c r="F8" s="35">
        <f>0.125/12</f>
        <v>1.0416666666666666E-2</v>
      </c>
      <c r="G8" s="8">
        <f t="shared" si="3"/>
        <v>1.1514543038023092E-2</v>
      </c>
      <c r="H8">
        <v>0</v>
      </c>
    </row>
    <row r="9" spans="1:14" ht="15.75" thickBot="1">
      <c r="A9" s="8">
        <v>7</v>
      </c>
      <c r="B9" s="31">
        <v>10484.39</v>
      </c>
      <c r="C9" s="1">
        <f t="shared" si="0"/>
        <v>4.1815139344050456E-2</v>
      </c>
      <c r="D9" s="1">
        <f t="shared" si="1"/>
        <v>2.5220010488071164E-2</v>
      </c>
      <c r="E9" s="3">
        <f t="shared" si="2"/>
        <v>6.3604892901841955E-4</v>
      </c>
      <c r="F9" s="36">
        <f>0.128273/12</f>
        <v>1.0689416666666667E-2</v>
      </c>
      <c r="G9" s="8">
        <f t="shared" si="3"/>
        <v>3.1125722677383789E-2</v>
      </c>
      <c r="H9">
        <v>0</v>
      </c>
    </row>
    <row r="10" spans="1:14" ht="15.75" thickBot="1">
      <c r="A10" s="8">
        <v>8</v>
      </c>
      <c r="B10" s="31">
        <v>10965.99</v>
      </c>
      <c r="C10" s="1">
        <f t="shared" si="0"/>
        <v>4.5934956635531599E-2</v>
      </c>
      <c r="D10" s="1">
        <f t="shared" si="1"/>
        <v>2.9339827779552307E-2</v>
      </c>
      <c r="E10" s="3">
        <f t="shared" si="2"/>
        <v>8.6082549413378929E-4</v>
      </c>
      <c r="F10" s="36">
        <f>0.128124/12</f>
        <v>1.0676999999999999E-2</v>
      </c>
      <c r="G10" s="8">
        <f t="shared" si="3"/>
        <v>3.52579566355316E-2</v>
      </c>
      <c r="H10">
        <v>0</v>
      </c>
    </row>
    <row r="11" spans="1:14" ht="15.75" thickBot="1">
      <c r="A11" s="8">
        <v>9</v>
      </c>
      <c r="B11" s="31">
        <v>11825.06</v>
      </c>
      <c r="C11" s="1">
        <f t="shared" si="0"/>
        <v>7.8339484168779894E-2</v>
      </c>
      <c r="D11" s="1">
        <f t="shared" si="1"/>
        <v>6.1744355312800606E-2</v>
      </c>
      <c r="E11" s="3">
        <f t="shared" si="2"/>
        <v>3.8123654129933685E-3</v>
      </c>
      <c r="F11" s="36">
        <f>0.131748/12</f>
        <v>1.0979000000000001E-2</v>
      </c>
      <c r="G11" s="8">
        <f t="shared" si="3"/>
        <v>6.7360484168779891E-2</v>
      </c>
      <c r="H11">
        <v>0</v>
      </c>
    </row>
    <row r="12" spans="1:14" ht="15.75" thickBot="1">
      <c r="A12" s="8">
        <v>10</v>
      </c>
      <c r="B12" s="31">
        <v>12658.16</v>
      </c>
      <c r="C12" s="1">
        <f t="shared" si="0"/>
        <v>7.0452073816116068E-2</v>
      </c>
      <c r="D12" s="1">
        <f t="shared" si="1"/>
        <v>5.3856944960136779E-2</v>
      </c>
      <c r="E12" s="3">
        <f t="shared" si="2"/>
        <v>2.9005705204392025E-3</v>
      </c>
      <c r="F12" s="36">
        <f>0.133746/12</f>
        <v>1.1145500000000001E-2</v>
      </c>
      <c r="G12" s="8">
        <f t="shared" si="3"/>
        <v>5.9306573816116065E-2</v>
      </c>
      <c r="H12">
        <v>0</v>
      </c>
    </row>
    <row r="13" spans="1:14" ht="15.75" thickBot="1">
      <c r="A13" s="8">
        <v>11</v>
      </c>
      <c r="B13" s="31">
        <v>12077.84</v>
      </c>
      <c r="C13" s="1">
        <f t="shared" si="0"/>
        <v>-4.5845525732017944E-2</v>
      </c>
      <c r="D13" s="1">
        <f t="shared" si="1"/>
        <v>-6.2440654587997232E-2</v>
      </c>
      <c r="E13" s="3">
        <f t="shared" si="2"/>
        <v>3.8988353453775796E-3</v>
      </c>
      <c r="F13" s="36">
        <f>0.135227/12</f>
        <v>1.1268916666666668E-2</v>
      </c>
      <c r="G13" s="8">
        <f t="shared" si="3"/>
        <v>-5.7114442398684614E-2</v>
      </c>
      <c r="H13">
        <f t="shared" si="4"/>
        <v>3.2620595305126628E-3</v>
      </c>
    </row>
    <row r="14" spans="1:14" ht="15.75" thickBot="1">
      <c r="A14" s="8">
        <v>12</v>
      </c>
      <c r="B14" s="31">
        <v>11794.57</v>
      </c>
      <c r="C14" s="1">
        <f t="shared" si="0"/>
        <v>-2.3453697018672282E-2</v>
      </c>
      <c r="D14" s="1">
        <f t="shared" si="1"/>
        <v>-4.004882587465157E-2</v>
      </c>
      <c r="E14" s="3">
        <f t="shared" si="2"/>
        <v>1.603908453938161E-3</v>
      </c>
      <c r="F14" s="36">
        <f>0.133927/12</f>
        <v>1.1160583333333333E-2</v>
      </c>
      <c r="G14" s="8">
        <f t="shared" si="3"/>
        <v>-3.4614280352005616E-2</v>
      </c>
      <c r="H14">
        <f t="shared" si="4"/>
        <v>1.1981484042872421E-3</v>
      </c>
    </row>
    <row r="15" spans="1:14" ht="15.75" thickBot="1">
      <c r="A15" s="8">
        <v>13</v>
      </c>
      <c r="B15" s="31">
        <v>11652.54</v>
      </c>
      <c r="C15" s="1">
        <f t="shared" si="0"/>
        <v>-1.2041982030714049E-2</v>
      </c>
      <c r="D15" s="1">
        <f t="shared" si="1"/>
        <v>-2.8637110886693341E-2</v>
      </c>
      <c r="E15" s="3">
        <f t="shared" si="2"/>
        <v>8.2008411993677026E-4</v>
      </c>
      <c r="F15" s="36">
        <f>0.1325/12</f>
        <v>1.1041666666666667E-2</v>
      </c>
      <c r="G15" s="8">
        <f t="shared" si="3"/>
        <v>-2.3083648697380714E-2</v>
      </c>
      <c r="H15">
        <f t="shared" si="4"/>
        <v>5.328548371840863E-4</v>
      </c>
    </row>
    <row r="16" spans="1:14" ht="15.75" thickBot="1">
      <c r="A16" s="8">
        <v>14</v>
      </c>
      <c r="B16" s="31">
        <v>11962.18</v>
      </c>
      <c r="C16" s="1">
        <f t="shared" si="0"/>
        <v>2.6572747229359317E-2</v>
      </c>
      <c r="D16" s="1">
        <f t="shared" si="1"/>
        <v>9.9776183733800254E-3</v>
      </c>
      <c r="E16" s="3">
        <f t="shared" si="2"/>
        <v>9.9552868404810665E-5</v>
      </c>
      <c r="F16" s="36">
        <f>0.130643/12</f>
        <v>1.0886916666666668E-2</v>
      </c>
      <c r="G16" s="8">
        <f t="shared" si="3"/>
        <v>1.5685830562692647E-2</v>
      </c>
      <c r="H16">
        <v>0</v>
      </c>
    </row>
    <row r="17" spans="1:8" ht="15.75" thickBot="1">
      <c r="A17" s="8">
        <v>15</v>
      </c>
      <c r="B17" s="31">
        <v>12330.14</v>
      </c>
      <c r="C17" s="1">
        <f t="shared" si="0"/>
        <v>3.0760279480830377E-2</v>
      </c>
      <c r="D17" s="1">
        <f t="shared" si="1"/>
        <v>1.4165150624851085E-2</v>
      </c>
      <c r="E17" s="3">
        <f t="shared" si="2"/>
        <v>2.0065149222471909E-4</v>
      </c>
      <c r="F17" s="36">
        <f>0.134306/12</f>
        <v>1.1192166666666668E-2</v>
      </c>
      <c r="G17" s="8">
        <f t="shared" si="3"/>
        <v>1.9568112814163707E-2</v>
      </c>
      <c r="H17">
        <v>0</v>
      </c>
    </row>
    <row r="18" spans="1:8" ht="15.75" thickBot="1">
      <c r="A18" s="8">
        <v>16</v>
      </c>
      <c r="B18" s="31">
        <v>12441.4</v>
      </c>
      <c r="C18" s="1">
        <f t="shared" si="0"/>
        <v>9.0234174145631396E-3</v>
      </c>
      <c r="D18" s="1">
        <f t="shared" si="1"/>
        <v>-7.571711441416152E-3</v>
      </c>
      <c r="E18" s="3">
        <f t="shared" si="2"/>
        <v>5.7330814152072258E-5</v>
      </c>
      <c r="F18" s="36">
        <f>0.134618/12</f>
        <v>1.1218166666666666E-2</v>
      </c>
      <c r="G18" s="8">
        <f t="shared" si="3"/>
        <v>-2.1947492521035266E-3</v>
      </c>
      <c r="H18">
        <f t="shared" si="4"/>
        <v>4.8169242796089897E-6</v>
      </c>
    </row>
    <row r="19" spans="1:8" ht="15.75" thickBot="1">
      <c r="A19" s="8">
        <v>17</v>
      </c>
      <c r="B19" s="31">
        <v>11846.16</v>
      </c>
      <c r="C19" s="1">
        <f t="shared" si="0"/>
        <v>-4.7843490282444057E-2</v>
      </c>
      <c r="D19" s="1">
        <f t="shared" si="1"/>
        <v>-6.4438619138423345E-2</v>
      </c>
      <c r="E19" s="3">
        <f t="shared" si="2"/>
        <v>4.1523356364667795E-3</v>
      </c>
      <c r="F19" s="36">
        <f>0.13518/12</f>
        <v>1.1264999999999999E-2</v>
      </c>
      <c r="G19" s="8">
        <f t="shared" si="3"/>
        <v>-5.9108490282444054E-2</v>
      </c>
      <c r="H19">
        <f t="shared" si="4"/>
        <v>3.4938136234697833E-3</v>
      </c>
    </row>
    <row r="20" spans="1:8" ht="15.75" thickBot="1">
      <c r="A20" s="8">
        <v>18</v>
      </c>
      <c r="B20" s="31">
        <v>11329.77</v>
      </c>
      <c r="C20" s="1">
        <f t="shared" si="0"/>
        <v>-4.3591340991511074E-2</v>
      </c>
      <c r="D20" s="1">
        <f t="shared" si="1"/>
        <v>-6.0186469847490362E-2</v>
      </c>
      <c r="E20" s="3">
        <f t="shared" si="2"/>
        <v>3.6224111527028667E-3</v>
      </c>
      <c r="F20" s="36">
        <f>0.130288/12</f>
        <v>1.0857333333333332E-2</v>
      </c>
      <c r="G20" s="8">
        <f t="shared" si="3"/>
        <v>-5.4448674324844404E-2</v>
      </c>
      <c r="H20">
        <f t="shared" si="4"/>
        <v>2.9646581357329702E-3</v>
      </c>
    </row>
    <row r="21" spans="1:8" ht="15.75" thickBot="1">
      <c r="A21" s="8">
        <v>19</v>
      </c>
      <c r="B21" s="31">
        <v>11868.17</v>
      </c>
      <c r="C21" s="1">
        <f t="shared" si="0"/>
        <v>4.752082345890507E-2</v>
      </c>
      <c r="D21" s="1">
        <f t="shared" si="1"/>
        <v>3.0925694602925779E-2</v>
      </c>
      <c r="E21" s="3">
        <f t="shared" si="2"/>
        <v>9.5639858667343261E-4</v>
      </c>
      <c r="F21" s="36">
        <f>0.130351/12</f>
        <v>1.0862583333333333E-2</v>
      </c>
      <c r="G21" s="8">
        <f t="shared" si="3"/>
        <v>3.6658240125571735E-2</v>
      </c>
      <c r="H21">
        <v>0</v>
      </c>
    </row>
    <row r="22" spans="1:8" ht="15.75" thickBot="1">
      <c r="A22" s="8">
        <v>20</v>
      </c>
      <c r="B22" s="31">
        <v>11807.46</v>
      </c>
      <c r="C22" s="1">
        <f t="shared" si="0"/>
        <v>-5.1153631941571742E-3</v>
      </c>
      <c r="D22" s="1">
        <f t="shared" si="1"/>
        <v>-2.1710492050136466E-2</v>
      </c>
      <c r="E22" s="3">
        <f t="shared" si="2"/>
        <v>4.7134546505903866E-4</v>
      </c>
      <c r="F22" s="36">
        <f>0.117806/12</f>
        <v>9.8171666666666667E-3</v>
      </c>
      <c r="G22" s="8">
        <f t="shared" si="3"/>
        <v>-1.4932529860823841E-2</v>
      </c>
      <c r="H22">
        <f t="shared" si="4"/>
        <v>2.2298044804439568E-4</v>
      </c>
    </row>
    <row r="23" spans="1:8" ht="15.75" thickBot="1">
      <c r="A23" s="8">
        <v>21</v>
      </c>
      <c r="B23" s="31">
        <v>11392.57</v>
      </c>
      <c r="C23" s="1">
        <f t="shared" si="0"/>
        <v>-3.5137955157163336E-2</v>
      </c>
      <c r="D23" s="1">
        <f t="shared" si="1"/>
        <v>-5.1733084013142625E-2</v>
      </c>
      <c r="E23" s="3">
        <f t="shared" si="2"/>
        <v>2.6763119815108728E-3</v>
      </c>
      <c r="F23" s="36">
        <f>0.11645/12</f>
        <v>9.7041666666666665E-3</v>
      </c>
      <c r="G23" s="8">
        <f t="shared" si="3"/>
        <v>-4.4842121823830003E-2</v>
      </c>
      <c r="H23">
        <f t="shared" si="4"/>
        <v>2.0108158896632112E-3</v>
      </c>
    </row>
    <row r="24" spans="1:8" ht="15.75" thickBot="1">
      <c r="A24" s="8">
        <v>22</v>
      </c>
      <c r="B24" s="31">
        <v>11187.88</v>
      </c>
      <c r="C24" s="1">
        <f t="shared" si="0"/>
        <v>-1.796697321148788E-2</v>
      </c>
      <c r="D24" s="1">
        <f t="shared" si="1"/>
        <v>-3.4562102067467168E-2</v>
      </c>
      <c r="E24" s="3">
        <f t="shared" si="2"/>
        <v>1.1945388993220183E-3</v>
      </c>
      <c r="F24" s="36">
        <f>0.118283/12</f>
        <v>9.8569166666666666E-3</v>
      </c>
      <c r="G24" s="8">
        <f t="shared" si="3"/>
        <v>-2.7823889878154547E-2</v>
      </c>
      <c r="H24">
        <f t="shared" si="4"/>
        <v>7.74168847951671E-4</v>
      </c>
    </row>
    <row r="25" spans="1:8" ht="15.75" thickBot="1">
      <c r="A25" s="8">
        <v>23</v>
      </c>
      <c r="B25" s="31">
        <v>11929.78</v>
      </c>
      <c r="C25" s="1">
        <f t="shared" si="0"/>
        <v>6.6312831385392235E-2</v>
      </c>
      <c r="D25" s="1">
        <f t="shared" si="1"/>
        <v>4.9717702529412947E-2</v>
      </c>
      <c r="E25" s="3">
        <f t="shared" si="2"/>
        <v>2.4718499448031944E-3</v>
      </c>
      <c r="F25" s="36">
        <f>0.115623/12</f>
        <v>9.6352499999999997E-3</v>
      </c>
      <c r="G25" s="8">
        <f t="shared" si="3"/>
        <v>5.6677581385392237E-2</v>
      </c>
      <c r="H25">
        <v>0</v>
      </c>
    </row>
    <row r="26" spans="1:8" ht="15.75" thickBot="1">
      <c r="A26" s="8">
        <v>24</v>
      </c>
      <c r="B26" s="31">
        <v>12941.38</v>
      </c>
      <c r="C26" s="1">
        <f t="shared" si="0"/>
        <v>8.4796199091684787E-2</v>
      </c>
      <c r="D26" s="1">
        <f t="shared" si="1"/>
        <v>6.8201070235705499E-2</v>
      </c>
      <c r="E26" s="3">
        <f t="shared" si="2"/>
        <v>4.6513859812956342E-3</v>
      </c>
      <c r="F26" s="36">
        <f>0.117366/12</f>
        <v>9.7804999999999993E-3</v>
      </c>
      <c r="G26" s="8">
        <f t="shared" si="3"/>
        <v>7.501569909168479E-2</v>
      </c>
      <c r="H26">
        <v>0</v>
      </c>
    </row>
    <row r="27" spans="1:8" ht="15.75" thickBot="1">
      <c r="A27" s="8">
        <v>25</v>
      </c>
      <c r="B27" s="31">
        <v>13761.76</v>
      </c>
      <c r="C27" s="1">
        <f t="shared" si="0"/>
        <v>6.339200301667991E-2</v>
      </c>
      <c r="D27" s="1">
        <f t="shared" si="1"/>
        <v>4.6796874160700622E-2</v>
      </c>
      <c r="E27" s="3">
        <f t="shared" si="2"/>
        <v>2.1899474312124497E-3</v>
      </c>
      <c r="F27" s="36">
        <f>0.118645/12</f>
        <v>9.8870833333333328E-3</v>
      </c>
      <c r="G27" s="8">
        <f t="shared" si="3"/>
        <v>5.3504919683346579E-2</v>
      </c>
      <c r="H27">
        <v>0</v>
      </c>
    </row>
    <row r="28" spans="1:8" ht="15.75" thickBot="1">
      <c r="A28" s="8">
        <v>26</v>
      </c>
      <c r="B28" s="31">
        <v>14042.77</v>
      </c>
      <c r="C28" s="1">
        <f t="shared" si="0"/>
        <v>2.0419626559393667E-2</v>
      </c>
      <c r="D28" s="1">
        <f t="shared" si="1"/>
        <v>3.824497703414375E-3</v>
      </c>
      <c r="E28" s="3">
        <f t="shared" si="2"/>
        <v>1.4626782683421828E-5</v>
      </c>
      <c r="F28" s="36">
        <f>0.118739/12</f>
        <v>9.8949166666666664E-3</v>
      </c>
      <c r="G28" s="8">
        <f t="shared" si="3"/>
        <v>1.0524709892727E-2</v>
      </c>
      <c r="H28">
        <v>0</v>
      </c>
    </row>
    <row r="29" spans="1:8" ht="15.75" thickBot="1">
      <c r="A29" s="8">
        <v>27</v>
      </c>
      <c r="B29" s="31">
        <v>14031.51</v>
      </c>
      <c r="C29" s="1">
        <f t="shared" si="0"/>
        <v>-8.0183610498496538E-4</v>
      </c>
      <c r="D29" s="1">
        <f t="shared" si="1"/>
        <v>-1.7396964960964257E-2</v>
      </c>
      <c r="E29" s="3">
        <f t="shared" si="2"/>
        <v>3.0265438985301811E-4</v>
      </c>
      <c r="F29" s="36">
        <f>0.118723/12</f>
        <v>9.8935833333333324E-3</v>
      </c>
      <c r="G29" s="8">
        <f t="shared" si="3"/>
        <v>-1.0695419438318298E-2</v>
      </c>
      <c r="H29">
        <f t="shared" si="4"/>
        <v>1.1439199696155688E-4</v>
      </c>
    </row>
    <row r="30" spans="1:8" ht="15.75" thickBot="1">
      <c r="A30" s="8">
        <v>28</v>
      </c>
      <c r="B30" s="31">
        <v>13642.19</v>
      </c>
      <c r="C30" s="1">
        <f t="shared" si="0"/>
        <v>-2.7746122833536835E-2</v>
      </c>
      <c r="D30" s="1">
        <f t="shared" si="1"/>
        <v>-4.4341251689516123E-2</v>
      </c>
      <c r="E30" s="3">
        <f t="shared" si="2"/>
        <v>1.9661466013930163E-3</v>
      </c>
      <c r="F30" s="36">
        <f>0.118971/12</f>
        <v>9.9142499999999995E-3</v>
      </c>
      <c r="G30" s="8">
        <f t="shared" si="3"/>
        <v>-3.7660372833536834E-2</v>
      </c>
      <c r="H30">
        <f t="shared" si="4"/>
        <v>1.4183036819609993E-3</v>
      </c>
    </row>
    <row r="31" spans="1:8" ht="15.75" thickBot="1">
      <c r="A31" s="8">
        <v>29</v>
      </c>
      <c r="B31" s="31">
        <v>14527.25</v>
      </c>
      <c r="C31" s="1">
        <f t="shared" si="0"/>
        <v>6.4876680357039307E-2</v>
      </c>
      <c r="D31" s="1">
        <f t="shared" si="1"/>
        <v>4.8281551501060019E-2</v>
      </c>
      <c r="E31" s="3">
        <f t="shared" si="2"/>
        <v>2.3311082153495109E-3</v>
      </c>
      <c r="F31" s="36">
        <f>0.118732/12</f>
        <v>9.8943333333333331E-3</v>
      </c>
      <c r="G31" s="8">
        <f t="shared" si="3"/>
        <v>5.4982347023705976E-2</v>
      </c>
      <c r="H31">
        <v>0</v>
      </c>
    </row>
    <row r="32" spans="1:8" ht="15.75" thickBot="1">
      <c r="A32" s="8">
        <v>30</v>
      </c>
      <c r="B32" s="31">
        <v>15171.66</v>
      </c>
      <c r="C32" s="1">
        <f t="shared" si="0"/>
        <v>4.4358705191966719E-2</v>
      </c>
      <c r="D32" s="1">
        <f t="shared" si="1"/>
        <v>2.7763576335987427E-2</v>
      </c>
      <c r="E32" s="3">
        <f t="shared" si="2"/>
        <v>7.7081617096420104E-4</v>
      </c>
      <c r="F32" s="36">
        <f>0.10406/12</f>
        <v>8.6716666666666661E-3</v>
      </c>
      <c r="G32" s="8">
        <f t="shared" si="3"/>
        <v>3.5687038525300051E-2</v>
      </c>
      <c r="H32">
        <v>0</v>
      </c>
    </row>
    <row r="33" spans="1:8" ht="15.75" thickBot="1">
      <c r="A33" s="8">
        <v>31</v>
      </c>
      <c r="B33" s="31">
        <v>15373.46</v>
      </c>
      <c r="C33" s="1">
        <f t="shared" si="0"/>
        <v>1.3301115369049876E-2</v>
      </c>
      <c r="D33" s="1">
        <f t="shared" si="1"/>
        <v>-3.2940134869294153E-3</v>
      </c>
      <c r="E33" s="3">
        <f t="shared" si="2"/>
        <v>1.0850524852072886E-5</v>
      </c>
      <c r="F33" s="36">
        <f>0.102293/12</f>
        <v>8.5244166666666663E-3</v>
      </c>
      <c r="G33" s="8">
        <f t="shared" si="3"/>
        <v>4.77669870238321E-3</v>
      </c>
      <c r="H33">
        <v>0</v>
      </c>
    </row>
    <row r="34" spans="1:8" ht="15.75" thickBot="1">
      <c r="A34" s="8">
        <v>32</v>
      </c>
      <c r="B34" s="31">
        <v>15853.84</v>
      </c>
      <c r="C34" s="1">
        <f t="shared" si="0"/>
        <v>3.1247357458893621E-2</v>
      </c>
      <c r="D34" s="1">
        <f t="shared" si="1"/>
        <v>1.4652228602914329E-2</v>
      </c>
      <c r="E34" s="3">
        <f t="shared" si="2"/>
        <v>2.146878030320608E-4</v>
      </c>
      <c r="F34" s="36">
        <f>0.096383/12</f>
        <v>8.0319166666666664E-3</v>
      </c>
      <c r="G34" s="8">
        <f t="shared" si="3"/>
        <v>2.3215440792226955E-2</v>
      </c>
      <c r="H34">
        <v>0</v>
      </c>
    </row>
    <row r="35" spans="1:8" ht="15.75" thickBot="1">
      <c r="A35" s="8">
        <v>33</v>
      </c>
      <c r="B35" s="31">
        <v>16237.59</v>
      </c>
      <c r="C35" s="1">
        <f t="shared" si="0"/>
        <v>2.4205492170982001E-2</v>
      </c>
      <c r="D35" s="1">
        <f t="shared" si="1"/>
        <v>7.6103633150027099E-3</v>
      </c>
      <c r="E35" s="3">
        <f t="shared" si="2"/>
        <v>5.7917629786339034E-5</v>
      </c>
      <c r="F35" s="36">
        <f>0.092754/12</f>
        <v>7.7295000000000003E-3</v>
      </c>
      <c r="G35" s="8">
        <f t="shared" si="3"/>
        <v>1.6475992170982001E-2</v>
      </c>
      <c r="H35">
        <v>0</v>
      </c>
    </row>
    <row r="36" spans="1:8" ht="15.75" thickBot="1">
      <c r="A36" s="8">
        <v>34</v>
      </c>
      <c r="B36" s="31">
        <v>16865</v>
      </c>
      <c r="C36" s="1">
        <f t="shared" si="0"/>
        <v>3.8639354731829112E-2</v>
      </c>
      <c r="D36" s="1">
        <f t="shared" si="1"/>
        <v>2.204422587584982E-2</v>
      </c>
      <c r="E36" s="3">
        <f t="shared" si="2"/>
        <v>4.8594789446548679E-4</v>
      </c>
      <c r="F36" s="36">
        <f>0.093207/12</f>
        <v>7.7672499999999998E-3</v>
      </c>
      <c r="G36" s="8">
        <f t="shared" si="3"/>
        <v>3.0872104731829112E-2</v>
      </c>
      <c r="H36">
        <v>0</v>
      </c>
    </row>
    <row r="37" spans="1:8" ht="15.75" thickBot="1">
      <c r="A37" s="8">
        <v>35</v>
      </c>
      <c r="B37" s="31">
        <v>16640.810000000001</v>
      </c>
      <c r="C37" s="1">
        <f t="shared" si="0"/>
        <v>-1.3293210791580079E-2</v>
      </c>
      <c r="D37" s="1">
        <f t="shared" si="1"/>
        <v>-2.9888339647559371E-2</v>
      </c>
      <c r="E37" s="3">
        <f t="shared" si="2"/>
        <v>8.9331284688786935E-4</v>
      </c>
      <c r="F37" s="36">
        <f>0.09176/12</f>
        <v>7.6466666666666662E-3</v>
      </c>
      <c r="G37" s="8">
        <f t="shared" si="3"/>
        <v>-2.0939877458246745E-2</v>
      </c>
      <c r="H37">
        <f t="shared" si="4"/>
        <v>4.3847846796639015E-4</v>
      </c>
    </row>
    <row r="38" spans="1:8" ht="15.75" thickBot="1">
      <c r="A38" s="8">
        <v>36</v>
      </c>
      <c r="B38" s="32">
        <v>17947.07</v>
      </c>
      <c r="C38" s="1">
        <f t="shared" si="0"/>
        <v>7.8497380836629826E-2</v>
      </c>
      <c r="D38" s="1">
        <f t="shared" si="1"/>
        <v>6.1902251980650538E-2</v>
      </c>
      <c r="E38" s="3">
        <f t="shared" si="2"/>
        <v>3.8318888002759535E-3</v>
      </c>
      <c r="F38" s="36">
        <f>0.090899/12</f>
        <v>7.5749166666666664E-3</v>
      </c>
      <c r="G38" s="8">
        <f t="shared" si="3"/>
        <v>7.0922464169963159E-2</v>
      </c>
      <c r="H38">
        <v>0</v>
      </c>
    </row>
    <row r="39" spans="1:8" s="2" customFormat="1">
      <c r="A39" s="27" t="s">
        <v>8</v>
      </c>
      <c r="B39" s="18"/>
      <c r="C39" s="18">
        <f>SUM(C3:C38)</f>
        <v>0.59742463881525454</v>
      </c>
      <c r="D39" s="18">
        <f>SUM(D3:D38)</f>
        <v>1.1102230246251565E-16</v>
      </c>
      <c r="E39" s="19">
        <f>SUM(E3:E38)</f>
        <v>6.5230027925739203E-2</v>
      </c>
      <c r="F39" s="20"/>
      <c r="G39" s="21">
        <f>SUM(G3:G38)</f>
        <v>0.23903922214858786</v>
      </c>
      <c r="H39" s="17">
        <f>SUM(H3:H38)</f>
        <v>3.0144406528333879E-2</v>
      </c>
    </row>
    <row r="40" spans="1:8" s="2" customFormat="1" ht="15.75">
      <c r="A40" s="28" t="s">
        <v>9</v>
      </c>
      <c r="B40" s="22"/>
      <c r="C40" s="22">
        <f>AVERAGE(C3:C38)</f>
        <v>1.6595128855979292E-2</v>
      </c>
      <c r="D40" s="22">
        <f>AVERAGE(D3:D38)</f>
        <v>3.0839528461809902E-18</v>
      </c>
      <c r="E40" s="23">
        <f>AVERAGE(E3:E38)</f>
        <v>1.8119452201594223E-3</v>
      </c>
      <c r="F40" s="24">
        <f>AVERAGE(F2:F38)</f>
        <v>9.9608671171171181E-3</v>
      </c>
      <c r="G40" s="24">
        <f>AVERAGE(G3:G38)</f>
        <v>6.6399783930163291E-3</v>
      </c>
      <c r="H40" s="4"/>
    </row>
    <row r="41" spans="1:8" s="2" customFormat="1" ht="15.75">
      <c r="A41" s="4"/>
      <c r="B41" s="4"/>
      <c r="C41" s="4"/>
      <c r="D41" s="25" t="s">
        <v>7</v>
      </c>
      <c r="E41" s="26">
        <f>E40^0.5</f>
        <v>4.2566949857364957E-2</v>
      </c>
      <c r="F41" s="9"/>
      <c r="G41" s="9"/>
      <c r="H41" s="4"/>
    </row>
    <row r="42" spans="1:8" ht="15.75">
      <c r="A42" s="5"/>
      <c r="B42" s="5"/>
      <c r="C42" s="5"/>
      <c r="D42" s="5"/>
      <c r="E42" s="5"/>
      <c r="F42" s="10"/>
      <c r="G42" s="10"/>
      <c r="H42" s="5"/>
    </row>
    <row r="43" spans="1:8" ht="15.75">
      <c r="B43" s="5"/>
      <c r="C43" s="5"/>
      <c r="D43" s="5"/>
      <c r="E43" s="5"/>
      <c r="F43" s="10"/>
      <c r="G43" s="15" t="s">
        <v>5</v>
      </c>
      <c r="H43" s="16">
        <f>(H39/36)^0.5</f>
        <v>2.8936907674923597E-2</v>
      </c>
    </row>
    <row r="50" spans="1:2" ht="15.75">
      <c r="A50" s="5"/>
      <c r="B50" s="5"/>
    </row>
  </sheetData>
  <mergeCells count="2">
    <mergeCell ref="D1:E1"/>
    <mergeCell ref="L3: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2" sqref="L12"/>
    </sheetView>
  </sheetViews>
  <sheetFormatPr defaultRowHeight="15"/>
  <cols>
    <col min="1" max="1" width="12.42578125" customWidth="1"/>
    <col min="2" max="2" width="11.42578125" customWidth="1"/>
    <col min="3" max="3" width="11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Market(KSE)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ehsan nazir</dc:creator>
  <cp:lastModifiedBy>dell</cp:lastModifiedBy>
  <dcterms:created xsi:type="dcterms:W3CDTF">2013-06-13T17:57:14Z</dcterms:created>
  <dcterms:modified xsi:type="dcterms:W3CDTF">2013-06-24T17:12:29Z</dcterms:modified>
</cp:coreProperties>
</file>