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E38" i="2" l="1"/>
  <c r="F38" i="2" s="1"/>
  <c r="G38" i="2" s="1"/>
  <c r="E37" i="2"/>
  <c r="E18" i="2" s="1"/>
  <c r="F37" i="2"/>
  <c r="F18" i="2" s="1"/>
  <c r="G37" i="2"/>
  <c r="G18" i="2" s="1"/>
  <c r="E36" i="2"/>
  <c r="F36" i="2"/>
  <c r="G36" i="2"/>
  <c r="E33" i="2"/>
  <c r="F33" i="2"/>
  <c r="G33" i="2"/>
  <c r="E29" i="2"/>
  <c r="F29" i="2"/>
  <c r="G29" i="2"/>
  <c r="E17" i="2"/>
  <c r="F17" i="2"/>
  <c r="G17" i="2"/>
  <c r="E16" i="2"/>
  <c r="F16" i="2"/>
  <c r="G16" i="2"/>
  <c r="D38" i="2"/>
  <c r="D37" i="2"/>
  <c r="D18" i="2" s="1"/>
  <c r="D17" i="2"/>
  <c r="D16" i="2"/>
  <c r="D36" i="2" s="1"/>
  <c r="D29" i="2" l="1"/>
  <c r="D33" i="2"/>
  <c r="D31" i="1"/>
  <c r="C64" i="2"/>
  <c r="C62" i="2"/>
  <c r="C61" i="2"/>
  <c r="C63" i="2" s="1"/>
  <c r="C65" i="2" s="1"/>
  <c r="C66" i="1" l="1"/>
  <c r="C64" i="1"/>
  <c r="E62" i="1"/>
  <c r="F62" i="1"/>
  <c r="D62" i="1"/>
  <c r="G61" i="1"/>
  <c r="G62" i="1" s="1"/>
  <c r="C63" i="1" s="1"/>
  <c r="C65" i="1" s="1"/>
  <c r="C67" i="1" s="1"/>
  <c r="D40" i="1" l="1"/>
  <c r="E40" i="1" s="1"/>
  <c r="F40" i="1" s="1"/>
  <c r="G40" i="1" s="1"/>
  <c r="D39" i="1"/>
  <c r="D20" i="1" s="1"/>
  <c r="D51" i="1" s="1"/>
  <c r="D18" i="1"/>
  <c r="D38" i="1" s="1"/>
  <c r="D49" i="1" s="1"/>
  <c r="D35" i="1" l="1"/>
  <c r="D50" i="1" s="1"/>
  <c r="E39" i="1"/>
  <c r="D19" i="1"/>
  <c r="E18" i="1"/>
  <c r="D48" i="1"/>
  <c r="E35" i="1" l="1"/>
  <c r="E38" i="1"/>
  <c r="E19" i="1"/>
  <c r="F18" i="1"/>
  <c r="E31" i="1"/>
  <c r="E48" i="1" s="1"/>
  <c r="E20" i="1"/>
  <c r="E51" i="1" s="1"/>
  <c r="F39" i="1"/>
  <c r="F20" i="1" l="1"/>
  <c r="F51" i="1" s="1"/>
  <c r="G39" i="1"/>
  <c r="G20" i="1" s="1"/>
  <c r="G51" i="1" s="1"/>
  <c r="E49" i="1"/>
  <c r="E50" i="1"/>
  <c r="F31" i="1"/>
  <c r="F48" i="1" s="1"/>
  <c r="F35" i="1"/>
  <c r="F38" i="1"/>
  <c r="F19" i="1"/>
  <c r="G18" i="1"/>
  <c r="F49" i="1" l="1"/>
  <c r="F50" i="1"/>
  <c r="G19" i="1"/>
  <c r="G31" i="1"/>
  <c r="G48" i="1" s="1"/>
  <c r="G35" i="1"/>
  <c r="G38" i="1"/>
  <c r="G49" i="1" l="1"/>
  <c r="G5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30" i="1"/>
  <c r="E30" i="1"/>
  <c r="F30" i="1"/>
  <c r="G30" i="1"/>
  <c r="D33" i="1"/>
  <c r="E33" i="1"/>
  <c r="F33" i="1"/>
  <c r="G33" i="1"/>
  <c r="D34" i="1"/>
  <c r="E34" i="1"/>
  <c r="F34" i="1"/>
  <c r="G34" i="1"/>
  <c r="D36" i="1"/>
  <c r="E36" i="1"/>
  <c r="F36" i="1"/>
  <c r="G36" i="1"/>
  <c r="D41" i="1"/>
  <c r="E41" i="1"/>
  <c r="F41" i="1"/>
  <c r="G41" i="1"/>
  <c r="D42" i="1"/>
  <c r="E42" i="1"/>
  <c r="F42" i="1"/>
  <c r="G42" i="1"/>
  <c r="D47" i="1"/>
  <c r="E47" i="1"/>
  <c r="F47" i="1"/>
  <c r="G47" i="1"/>
  <c r="D52" i="1"/>
  <c r="E52" i="1"/>
  <c r="F52" i="1"/>
  <c r="G52" i="1"/>
  <c r="D53" i="1"/>
  <c r="E53" i="1"/>
  <c r="F53" i="1"/>
  <c r="G53" i="1"/>
  <c r="D19" i="2"/>
  <c r="E19" i="2"/>
  <c r="F19" i="2"/>
  <c r="G19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8" i="2"/>
  <c r="E28" i="2"/>
  <c r="F28" i="2"/>
  <c r="G28" i="2"/>
  <c r="D31" i="2"/>
  <c r="E31" i="2"/>
  <c r="F31" i="2"/>
  <c r="G31" i="2"/>
  <c r="D32" i="2"/>
  <c r="E32" i="2"/>
  <c r="F32" i="2"/>
  <c r="G32" i="2"/>
  <c r="D34" i="2"/>
  <c r="E34" i="2"/>
  <c r="F34" i="2"/>
  <c r="G34" i="2"/>
  <c r="D39" i="2"/>
  <c r="E39" i="2"/>
  <c r="F39" i="2"/>
  <c r="G39" i="2"/>
  <c r="D40" i="2"/>
  <c r="E40" i="2"/>
  <c r="F40" i="2"/>
  <c r="G40" i="2"/>
</calcChain>
</file>

<file path=xl/sharedStrings.xml><?xml version="1.0" encoding="utf-8"?>
<sst xmlns="http://schemas.openxmlformats.org/spreadsheetml/2006/main" count="110" uniqueCount="54">
  <si>
    <t>Sales Growth</t>
  </si>
  <si>
    <t>Current asset/Sales</t>
  </si>
  <si>
    <t>Current Liabilities/Sales</t>
  </si>
  <si>
    <t>Net fixed assset/sales</t>
  </si>
  <si>
    <t>cost of goods sold /sales</t>
  </si>
  <si>
    <t>depreciation rate</t>
  </si>
  <si>
    <t xml:space="preserve">interest rate on debt </t>
  </si>
  <si>
    <t>interest rate on cash and marketable securiries</t>
  </si>
  <si>
    <t>tax rate</t>
  </si>
  <si>
    <t>divident pay out ratio</t>
  </si>
  <si>
    <t>year</t>
  </si>
  <si>
    <t>Income Statement</t>
  </si>
  <si>
    <t>Sales</t>
  </si>
  <si>
    <t>Cost of goods sold</t>
  </si>
  <si>
    <t>Interest payment on debt</t>
  </si>
  <si>
    <t>Interest earned on cash and marketable securities</t>
  </si>
  <si>
    <t>depreciation</t>
  </si>
  <si>
    <t>profit before tax</t>
  </si>
  <si>
    <t>taxes</t>
  </si>
  <si>
    <t>profit after tax</t>
  </si>
  <si>
    <t>dividents</t>
  </si>
  <si>
    <t>retained earnings</t>
  </si>
  <si>
    <t>Balance Sheet</t>
  </si>
  <si>
    <t>Cash and Marketable securities</t>
  </si>
  <si>
    <t>current assets</t>
  </si>
  <si>
    <t>fixed assets</t>
  </si>
  <si>
    <t>at cost</t>
  </si>
  <si>
    <t>net fixed assets</t>
  </si>
  <si>
    <t>Total assets</t>
  </si>
  <si>
    <t>current liabilities</t>
  </si>
  <si>
    <t>debt</t>
  </si>
  <si>
    <t>stock</t>
  </si>
  <si>
    <t>accumulated retained earnings</t>
  </si>
  <si>
    <t>Total Liabilies and equity</t>
  </si>
  <si>
    <r>
      <t xml:space="preserve">Prepare projected income statement and balance sheet and calculate </t>
    </r>
    <r>
      <rPr>
        <b/>
        <sz val="12"/>
        <color indexed="8"/>
        <rFont val="Times New Roman"/>
        <family val="1"/>
      </rPr>
      <t xml:space="preserve">FREE CASH FLOWS </t>
    </r>
    <r>
      <rPr>
        <sz val="12"/>
        <color indexed="8"/>
        <rFont val="Times New Roman"/>
        <family val="1"/>
      </rPr>
      <t xml:space="preserve">for the period 2012-2016 by using </t>
    </r>
  </si>
  <si>
    <r>
      <t xml:space="preserve">the following data for the year 2012. Also calculate the </t>
    </r>
    <r>
      <rPr>
        <b/>
        <sz val="12"/>
        <color indexed="8"/>
        <rFont val="Times New Roman"/>
        <family val="1"/>
      </rPr>
      <t>value of the firm</t>
    </r>
    <r>
      <rPr>
        <sz val="12"/>
        <color indexed="8"/>
        <rFont val="Times New Roman"/>
        <family val="1"/>
      </rPr>
      <t xml:space="preserve"> if the WACC is 20%</t>
    </r>
  </si>
  <si>
    <t>free cash flows</t>
  </si>
  <si>
    <t>add depreciation</t>
  </si>
  <si>
    <t>add after tax interest on debt</t>
  </si>
  <si>
    <t>less increase in current assets</t>
  </si>
  <si>
    <t>add increase in current liablity</t>
  </si>
  <si>
    <t>less increase in net fixed assets</t>
  </si>
  <si>
    <t>less after tax interest on cash and marketable securities</t>
  </si>
  <si>
    <t>Free cash flows</t>
  </si>
  <si>
    <t>WACC</t>
  </si>
  <si>
    <t>Long term Fcf growth rate</t>
  </si>
  <si>
    <t>FCF</t>
  </si>
  <si>
    <t>Terminal Value</t>
  </si>
  <si>
    <t>Total</t>
  </si>
  <si>
    <t>Enterprise Net present value</t>
  </si>
  <si>
    <t>Add initial year cash marketable securities</t>
  </si>
  <si>
    <t>Subtract Debt at initial year</t>
  </si>
  <si>
    <t>Equity Value</t>
  </si>
  <si>
    <t>Asset value in year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</si>
</sst>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1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0" fillId="0" borderId="0" xfId="0" applyNumberFormat="1"/>
    <xf numFmtId="0" fontId="1" fillId="0" borderId="0" xfId="0" applyFont="1"/>
    <xf numFmtId="2" fontId="0" fillId="0" borderId="0" xfId="0" applyNumberFormat="1"/>
    <xf numFmtId="9" fontId="0" fillId="0" borderId="0" xfId="0" applyNumberFormat="1"/>
    <xf numFmtId="0" fontId="5" fillId="0" borderId="0" xfId="0" applyFont="1"/>
    <xf numFmtId="40" fontId="0" fillId="0" borderId="0" xfId="0" applyNumberFormat="1"/>
    <xf numFmtId="40" fontId="6" fillId="2" borderId="0" xfId="0" applyNumberFormat="1" applyFont="1" applyFill="1"/>
    <xf numFmtId="2" fontId="1" fillId="2" borderId="0" xfId="0" applyNumberFormat="1" applyFont="1" applyFill="1"/>
    <xf numFmtId="0" fontId="1" fillId="2" borderId="0" xfId="0" applyFont="1" applyFill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7"/>
  <sheetViews>
    <sheetView tabSelected="1" topLeftCell="A15" workbookViewId="0">
      <selection activeCell="D36" sqref="D36"/>
    </sheetView>
  </sheetViews>
  <sheetFormatPr defaultRowHeight="15" x14ac:dyDescent="0.25"/>
  <cols>
    <col min="2" max="2" width="74.42578125" customWidth="1"/>
    <col min="4" max="4" width="9.85546875" bestFit="1" customWidth="1"/>
  </cols>
  <sheetData>
    <row r="2" spans="2:7" ht="15.75" x14ac:dyDescent="0.25">
      <c r="B2" s="9" t="s">
        <v>34</v>
      </c>
    </row>
    <row r="3" spans="2:7" ht="15.75" x14ac:dyDescent="0.25">
      <c r="B3" s="10" t="s">
        <v>35</v>
      </c>
    </row>
    <row r="4" spans="2:7" ht="16.5" thickBot="1" x14ac:dyDescent="0.3">
      <c r="B4" s="10"/>
    </row>
    <row r="5" spans="2:7" x14ac:dyDescent="0.25">
      <c r="B5" s="1" t="s">
        <v>0</v>
      </c>
      <c r="C5" s="2">
        <v>0.14000000000000001</v>
      </c>
    </row>
    <row r="6" spans="2:7" x14ac:dyDescent="0.25">
      <c r="B6" s="3" t="s">
        <v>1</v>
      </c>
      <c r="C6" s="4">
        <v>0.22</v>
      </c>
    </row>
    <row r="7" spans="2:7" x14ac:dyDescent="0.25">
      <c r="B7" s="3" t="s">
        <v>2</v>
      </c>
      <c r="C7" s="4">
        <v>0.11</v>
      </c>
    </row>
    <row r="8" spans="2:7" x14ac:dyDescent="0.25">
      <c r="B8" s="3" t="s">
        <v>3</v>
      </c>
      <c r="C8" s="4">
        <v>0.66</v>
      </c>
    </row>
    <row r="9" spans="2:7" x14ac:dyDescent="0.25">
      <c r="B9" s="3" t="s">
        <v>4</v>
      </c>
      <c r="C9" s="4">
        <v>0.45</v>
      </c>
    </row>
    <row r="10" spans="2:7" x14ac:dyDescent="0.25">
      <c r="B10" s="3" t="s">
        <v>5</v>
      </c>
      <c r="C10" s="4">
        <v>0.1</v>
      </c>
    </row>
    <row r="11" spans="2:7" x14ac:dyDescent="0.25">
      <c r="B11" s="3" t="s">
        <v>6</v>
      </c>
      <c r="C11" s="4">
        <v>0.1</v>
      </c>
    </row>
    <row r="12" spans="2:7" x14ac:dyDescent="0.25">
      <c r="B12" s="3" t="s">
        <v>7</v>
      </c>
      <c r="C12" s="4">
        <v>0.1</v>
      </c>
    </row>
    <row r="13" spans="2:7" x14ac:dyDescent="0.25">
      <c r="B13" s="3" t="s">
        <v>8</v>
      </c>
      <c r="C13" s="4">
        <v>0.35</v>
      </c>
    </row>
    <row r="14" spans="2:7" x14ac:dyDescent="0.25">
      <c r="B14" s="3" t="s">
        <v>9</v>
      </c>
      <c r="C14" s="4">
        <v>0.35</v>
      </c>
    </row>
    <row r="15" spans="2:7" x14ac:dyDescent="0.25">
      <c r="B15" s="3"/>
      <c r="C15" s="4"/>
    </row>
    <row r="16" spans="2:7" x14ac:dyDescent="0.25">
      <c r="B16" s="5" t="s">
        <v>10</v>
      </c>
      <c r="C16" s="20">
        <v>2012</v>
      </c>
      <c r="D16" s="12">
        <v>2013</v>
      </c>
      <c r="E16" s="12">
        <v>2014</v>
      </c>
      <c r="F16" s="12">
        <v>2015</v>
      </c>
      <c r="G16" s="12">
        <v>2016</v>
      </c>
    </row>
    <row r="17" spans="2:7" x14ac:dyDescent="0.25">
      <c r="B17" s="5" t="s">
        <v>11</v>
      </c>
      <c r="C17" s="4"/>
    </row>
    <row r="18" spans="2:7" x14ac:dyDescent="0.25">
      <c r="B18" s="3" t="s">
        <v>12</v>
      </c>
      <c r="C18" s="6">
        <v>2000</v>
      </c>
      <c r="D18">
        <f>C18*(1+$C$5)</f>
        <v>2280.0000000000005</v>
      </c>
      <c r="E18">
        <f t="shared" ref="E18:G18" si="0">D18*(1+$C$5)</f>
        <v>2599.2000000000007</v>
      </c>
      <c r="F18">
        <f t="shared" si="0"/>
        <v>2963.0880000000011</v>
      </c>
      <c r="G18">
        <f t="shared" si="0"/>
        <v>3377.9203200000015</v>
      </c>
    </row>
    <row r="19" spans="2:7" x14ac:dyDescent="0.25">
      <c r="B19" s="3" t="s">
        <v>13</v>
      </c>
      <c r="C19" s="6">
        <v>-900</v>
      </c>
      <c r="D19">
        <f>-$C$9*D18</f>
        <v>-1026.0000000000002</v>
      </c>
      <c r="E19">
        <f t="shared" ref="E19:G19" si="1">-$C$9*E18</f>
        <v>-1169.6400000000003</v>
      </c>
      <c r="F19">
        <f t="shared" si="1"/>
        <v>-1333.3896000000004</v>
      </c>
      <c r="G19">
        <f t="shared" si="1"/>
        <v>-1520.0641440000006</v>
      </c>
    </row>
    <row r="20" spans="2:7" x14ac:dyDescent="0.25">
      <c r="B20" s="3" t="s">
        <v>14</v>
      </c>
      <c r="C20" s="6">
        <v>-46</v>
      </c>
      <c r="D20">
        <f>-$C$11*((C39+D39)/2)</f>
        <v>-46</v>
      </c>
      <c r="E20">
        <f t="shared" ref="E20:G20" si="2">-$C$11*((D39+E39)/2)</f>
        <v>-46</v>
      </c>
      <c r="F20">
        <f t="shared" si="2"/>
        <v>-46</v>
      </c>
      <c r="G20">
        <f t="shared" si="2"/>
        <v>-46</v>
      </c>
    </row>
    <row r="21" spans="2:7" x14ac:dyDescent="0.25">
      <c r="B21" s="3" t="s">
        <v>15</v>
      </c>
      <c r="C21" s="6">
        <v>7</v>
      </c>
      <c r="D21">
        <f ca="1">$C$12*((C30+D30)/2)</f>
        <v>18.999635725759301</v>
      </c>
      <c r="E21">
        <f t="shared" ref="E21:G21" ca="1" si="3">$C$12*((D30+E30)/2)</f>
        <v>44.068206301323812</v>
      </c>
      <c r="F21">
        <f t="shared" ca="1" si="3"/>
        <v>72.303402512655424</v>
      </c>
      <c r="G21">
        <f t="shared" ca="1" si="3"/>
        <v>105.00245975507505</v>
      </c>
    </row>
    <row r="22" spans="2:7" x14ac:dyDescent="0.25">
      <c r="B22" s="3" t="s">
        <v>16</v>
      </c>
      <c r="C22" s="6">
        <v>200</v>
      </c>
      <c r="D22">
        <f ca="1">-$C$10*((C33+D33)/2)</f>
        <v>-148.67368421052635</v>
      </c>
      <c r="E22">
        <f t="shared" ref="E22:G22" ca="1" si="4">-$C$10*((D33+E33)/2)</f>
        <v>-227.2431246537397</v>
      </c>
      <c r="F22">
        <f t="shared" ca="1" si="4"/>
        <v>-274.89177356465962</v>
      </c>
      <c r="G22">
        <f t="shared" ca="1" si="4"/>
        <v>-330.87803452936072</v>
      </c>
    </row>
    <row r="23" spans="2:7" x14ac:dyDescent="0.25">
      <c r="B23" s="3" t="s">
        <v>17</v>
      </c>
      <c r="C23" s="6">
        <v>1261</v>
      </c>
      <c r="D23">
        <f ca="1">SUM(D18:D22)</f>
        <v>1078.3259515152333</v>
      </c>
      <c r="E23">
        <f t="shared" ref="E23:G23" ca="1" si="5">SUM(E18:E22)</f>
        <v>1200.3850816475845</v>
      </c>
      <c r="F23">
        <f t="shared" ca="1" si="5"/>
        <v>1381.1100289479964</v>
      </c>
      <c r="G23">
        <f t="shared" ca="1" si="5"/>
        <v>1585.9806012257152</v>
      </c>
    </row>
    <row r="24" spans="2:7" x14ac:dyDescent="0.25">
      <c r="B24" s="3" t="s">
        <v>18</v>
      </c>
      <c r="C24" s="6">
        <v>-441.34999999999997</v>
      </c>
      <c r="D24">
        <f ca="1">-$C$13*D23</f>
        <v>-377.41408303033165</v>
      </c>
      <c r="E24">
        <f t="shared" ref="E24:G24" ca="1" si="6">-$C$13*E23</f>
        <v>-420.13477857665453</v>
      </c>
      <c r="F24">
        <f t="shared" ca="1" si="6"/>
        <v>-483.38851013179868</v>
      </c>
      <c r="G24">
        <f t="shared" ca="1" si="6"/>
        <v>-555.09321042900024</v>
      </c>
    </row>
    <row r="25" spans="2:7" x14ac:dyDescent="0.25">
      <c r="B25" s="3" t="s">
        <v>19</v>
      </c>
      <c r="C25" s="6">
        <v>819.65000000000009</v>
      </c>
      <c r="D25">
        <f ca="1">D23+D24</f>
        <v>700.91186848490167</v>
      </c>
      <c r="E25">
        <f t="shared" ref="E25:G25" ca="1" si="7">E23+E24</f>
        <v>780.25030307092993</v>
      </c>
      <c r="F25">
        <f t="shared" ca="1" si="7"/>
        <v>897.72151881619766</v>
      </c>
      <c r="G25">
        <f t="shared" ca="1" si="7"/>
        <v>1030.887390796715</v>
      </c>
    </row>
    <row r="26" spans="2:7" x14ac:dyDescent="0.25">
      <c r="B26" s="3" t="s">
        <v>20</v>
      </c>
      <c r="C26" s="6">
        <v>-286.8775</v>
      </c>
      <c r="D26">
        <f ca="1">-$C$14*D25</f>
        <v>-245.31915396971556</v>
      </c>
      <c r="E26">
        <f t="shared" ref="E26:G26" ca="1" si="8">-$C$14*E25</f>
        <v>-273.08760607482543</v>
      </c>
      <c r="F26">
        <f t="shared" ca="1" si="8"/>
        <v>-314.20253158566913</v>
      </c>
      <c r="G26">
        <f t="shared" ca="1" si="8"/>
        <v>-360.81058677885022</v>
      </c>
    </row>
    <row r="27" spans="2:7" x14ac:dyDescent="0.25">
      <c r="B27" s="3" t="s">
        <v>21</v>
      </c>
      <c r="C27" s="6">
        <v>532.77250000000004</v>
      </c>
      <c r="D27">
        <f ca="1">SUM(D25:D26)</f>
        <v>455.59271451518612</v>
      </c>
      <c r="E27">
        <f t="shared" ref="E27:G27" ca="1" si="9">SUM(E25:E26)</f>
        <v>507.1626969961045</v>
      </c>
      <c r="F27">
        <f t="shared" ca="1" si="9"/>
        <v>583.51898723052852</v>
      </c>
      <c r="G27">
        <f t="shared" ca="1" si="9"/>
        <v>670.07680401786479</v>
      </c>
    </row>
    <row r="28" spans="2:7" x14ac:dyDescent="0.25">
      <c r="B28" s="3"/>
      <c r="C28" s="6"/>
    </row>
    <row r="29" spans="2:7" x14ac:dyDescent="0.25">
      <c r="B29" s="5" t="s">
        <v>22</v>
      </c>
      <c r="C29" s="6"/>
    </row>
    <row r="30" spans="2:7" x14ac:dyDescent="0.25">
      <c r="B30" s="3" t="s">
        <v>23</v>
      </c>
      <c r="C30" s="6">
        <v>70</v>
      </c>
      <c r="D30">
        <f ca="1">D42-D35-D31</f>
        <v>309.99271451518604</v>
      </c>
      <c r="E30">
        <f t="shared" ref="E30:G30" ca="1" si="10">E42-E35-E31</f>
        <v>571.37141151129015</v>
      </c>
      <c r="F30">
        <f t="shared" ca="1" si="10"/>
        <v>874.69663874181822</v>
      </c>
      <c r="G30">
        <f t="shared" ca="1" si="10"/>
        <v>1225.3525563596829</v>
      </c>
    </row>
    <row r="31" spans="2:7" x14ac:dyDescent="0.25">
      <c r="B31" s="3" t="s">
        <v>24</v>
      </c>
      <c r="C31" s="6">
        <v>440</v>
      </c>
      <c r="D31">
        <f>$C$6*D18</f>
        <v>501.60000000000008</v>
      </c>
      <c r="E31">
        <f t="shared" ref="E31:G31" si="11">$C$6*E18</f>
        <v>571.82400000000018</v>
      </c>
      <c r="F31">
        <f t="shared" si="11"/>
        <v>651.87936000000025</v>
      </c>
      <c r="G31">
        <f t="shared" si="11"/>
        <v>743.14247040000032</v>
      </c>
    </row>
    <row r="32" spans="2:7" x14ac:dyDescent="0.25">
      <c r="B32" s="3" t="s">
        <v>25</v>
      </c>
      <c r="C32" s="6"/>
    </row>
    <row r="33" spans="2:7" x14ac:dyDescent="0.25">
      <c r="B33" s="3" t="s">
        <v>26</v>
      </c>
      <c r="C33" s="6">
        <v>920</v>
      </c>
      <c r="D33">
        <f ca="1">D35-D34</f>
        <v>2053.4736842105267</v>
      </c>
      <c r="E33">
        <f t="shared" ref="E33:G33" ca="1" si="12">E35-E34</f>
        <v>2491.3888088642666</v>
      </c>
      <c r="F33">
        <f t="shared" ca="1" si="12"/>
        <v>3006.4466624289262</v>
      </c>
      <c r="G33">
        <f t="shared" ca="1" si="12"/>
        <v>3611.1140281582875</v>
      </c>
    </row>
    <row r="34" spans="2:7" x14ac:dyDescent="0.25">
      <c r="B34" s="3" t="s">
        <v>16</v>
      </c>
      <c r="C34" s="6">
        <v>-400</v>
      </c>
      <c r="D34" s="11">
        <f ca="1">C34+D22</f>
        <v>-548.67368421052629</v>
      </c>
      <c r="E34" s="11">
        <f t="shared" ref="E34:G34" ca="1" si="13">D34+E22</f>
        <v>-775.91680886426593</v>
      </c>
      <c r="F34" s="11">
        <f t="shared" ca="1" si="13"/>
        <v>-1050.8085824289255</v>
      </c>
      <c r="G34" s="11">
        <f t="shared" ca="1" si="13"/>
        <v>-1381.6866169582863</v>
      </c>
    </row>
    <row r="35" spans="2:7" x14ac:dyDescent="0.25">
      <c r="B35" s="3" t="s">
        <v>27</v>
      </c>
      <c r="C35" s="6">
        <v>1320</v>
      </c>
      <c r="D35">
        <f>$C$8*D18</f>
        <v>1504.8000000000004</v>
      </c>
      <c r="E35">
        <f t="shared" ref="E35:G35" si="14">$C$8*E18</f>
        <v>1715.4720000000007</v>
      </c>
      <c r="F35">
        <f t="shared" si="14"/>
        <v>1955.6380800000009</v>
      </c>
      <c r="G35">
        <f t="shared" si="14"/>
        <v>2229.4274112000012</v>
      </c>
    </row>
    <row r="36" spans="2:7" x14ac:dyDescent="0.25">
      <c r="B36" s="3" t="s">
        <v>28</v>
      </c>
      <c r="C36" s="6">
        <v>1830</v>
      </c>
      <c r="D36" s="19">
        <f ca="1">D30+D31+D35</f>
        <v>2316.3927145151865</v>
      </c>
      <c r="E36" s="19">
        <f t="shared" ref="E36:G36" ca="1" si="15">E30+E31+E35</f>
        <v>2858.667411511291</v>
      </c>
      <c r="F36" s="19">
        <f t="shared" ca="1" si="15"/>
        <v>3482.2140787418193</v>
      </c>
      <c r="G36" s="19">
        <f t="shared" ca="1" si="15"/>
        <v>4197.9224379596844</v>
      </c>
    </row>
    <row r="37" spans="2:7" x14ac:dyDescent="0.25">
      <c r="B37" s="3"/>
      <c r="C37" s="6"/>
    </row>
    <row r="38" spans="2:7" x14ac:dyDescent="0.25">
      <c r="B38" s="3" t="s">
        <v>29</v>
      </c>
      <c r="C38" s="6">
        <v>220</v>
      </c>
      <c r="D38">
        <f>$C$7*D18</f>
        <v>250.80000000000004</v>
      </c>
      <c r="E38">
        <f t="shared" ref="E38:G38" si="16">$C$7*E18</f>
        <v>285.91200000000009</v>
      </c>
      <c r="F38">
        <f t="shared" si="16"/>
        <v>325.93968000000012</v>
      </c>
      <c r="G38">
        <f t="shared" si="16"/>
        <v>371.57123520000016</v>
      </c>
    </row>
    <row r="39" spans="2:7" x14ac:dyDescent="0.25">
      <c r="B39" s="3" t="s">
        <v>30</v>
      </c>
      <c r="C39" s="6">
        <v>460</v>
      </c>
      <c r="D39" s="11">
        <f>C39</f>
        <v>460</v>
      </c>
      <c r="E39" s="11">
        <f t="shared" ref="E39:G39" si="17">D39</f>
        <v>460</v>
      </c>
      <c r="F39" s="11">
        <f t="shared" si="17"/>
        <v>460</v>
      </c>
      <c r="G39" s="11">
        <f t="shared" si="17"/>
        <v>460</v>
      </c>
    </row>
    <row r="40" spans="2:7" x14ac:dyDescent="0.25">
      <c r="B40" s="3" t="s">
        <v>31</v>
      </c>
      <c r="C40" s="6">
        <v>690</v>
      </c>
      <c r="D40" s="11">
        <f>C40</f>
        <v>690</v>
      </c>
      <c r="E40" s="11">
        <f t="shared" ref="E40:G40" si="18">D40</f>
        <v>690</v>
      </c>
      <c r="F40" s="11">
        <f t="shared" si="18"/>
        <v>690</v>
      </c>
      <c r="G40" s="11">
        <f t="shared" si="18"/>
        <v>690</v>
      </c>
    </row>
    <row r="41" spans="2:7" x14ac:dyDescent="0.25">
      <c r="B41" s="3" t="s">
        <v>32</v>
      </c>
      <c r="C41" s="6">
        <v>460</v>
      </c>
      <c r="D41" s="11">
        <f ca="1">C41+D27</f>
        <v>915.59271451518612</v>
      </c>
      <c r="E41" s="11">
        <f t="shared" ref="E41:G41" ca="1" si="19">D41+E27</f>
        <v>1422.7554115112907</v>
      </c>
      <c r="F41" s="11">
        <f t="shared" ca="1" si="19"/>
        <v>2006.2743987418194</v>
      </c>
      <c r="G41" s="11">
        <f t="shared" ca="1" si="19"/>
        <v>2676.3512027596844</v>
      </c>
    </row>
    <row r="42" spans="2:7" x14ac:dyDescent="0.25">
      <c r="B42" s="3" t="s">
        <v>33</v>
      </c>
      <c r="C42" s="6">
        <v>1830</v>
      </c>
      <c r="D42" s="19">
        <f ca="1">SUM(D38:D41)</f>
        <v>2316.3927145151865</v>
      </c>
      <c r="E42" s="19">
        <f t="shared" ref="E42:G42" ca="1" si="20">SUM(E38:E41)</f>
        <v>2858.667411511291</v>
      </c>
      <c r="F42" s="19">
        <f t="shared" ca="1" si="20"/>
        <v>3482.2140787418193</v>
      </c>
      <c r="G42" s="19">
        <f t="shared" ca="1" si="20"/>
        <v>4197.9224379596844</v>
      </c>
    </row>
    <row r="43" spans="2:7" ht="15.75" thickBot="1" x14ac:dyDescent="0.3">
      <c r="B43" s="7"/>
      <c r="C43" s="8"/>
    </row>
    <row r="45" spans="2:7" x14ac:dyDescent="0.25">
      <c r="B45" s="12" t="s">
        <v>36</v>
      </c>
    </row>
    <row r="46" spans="2:7" x14ac:dyDescent="0.25">
      <c r="B46" s="12" t="s">
        <v>19</v>
      </c>
      <c r="D46" s="13">
        <v>700.91186848490202</v>
      </c>
      <c r="E46" s="13">
        <v>780.25030307075554</v>
      </c>
      <c r="F46" s="13">
        <v>897.72151881336879</v>
      </c>
      <c r="G46" s="13">
        <v>1030.8873907737352</v>
      </c>
    </row>
    <row r="47" spans="2:7" x14ac:dyDescent="0.25">
      <c r="B47" t="s">
        <v>37</v>
      </c>
      <c r="D47" s="13">
        <f ca="1">ABS(D22)</f>
        <v>148.67368421052635</v>
      </c>
      <c r="E47" s="13">
        <f t="shared" ref="E47:G47" ca="1" si="21">ABS(E22)</f>
        <v>227.2431246537397</v>
      </c>
      <c r="F47" s="13">
        <f t="shared" ca="1" si="21"/>
        <v>274.89177356465962</v>
      </c>
      <c r="G47" s="13">
        <f t="shared" ca="1" si="21"/>
        <v>330.87803452936072</v>
      </c>
    </row>
    <row r="48" spans="2:7" x14ac:dyDescent="0.25">
      <c r="B48" t="s">
        <v>39</v>
      </c>
      <c r="D48" s="13">
        <f>-(D31-C31)</f>
        <v>-61.60000000000008</v>
      </c>
      <c r="E48" s="13">
        <f>-(E31-D31)</f>
        <v>-70.224000000000103</v>
      </c>
      <c r="F48" s="13">
        <f t="shared" ref="F48:G48" si="22">-(F31-E31)</f>
        <v>-80.055360000000064</v>
      </c>
      <c r="G48" s="13">
        <f t="shared" si="22"/>
        <v>-91.263110400000073</v>
      </c>
    </row>
    <row r="49" spans="2:11" x14ac:dyDescent="0.25">
      <c r="B49" t="s">
        <v>40</v>
      </c>
      <c r="D49" s="13">
        <f>D38-C38</f>
        <v>30.80000000000004</v>
      </c>
      <c r="E49" s="13">
        <f t="shared" ref="E49:G49" si="23">E38-D38</f>
        <v>35.112000000000052</v>
      </c>
      <c r="F49" s="13">
        <f t="shared" si="23"/>
        <v>40.027680000000032</v>
      </c>
      <c r="G49" s="13">
        <f t="shared" si="23"/>
        <v>45.631555200000037</v>
      </c>
    </row>
    <row r="50" spans="2:11" x14ac:dyDescent="0.25">
      <c r="B50" t="s">
        <v>41</v>
      </c>
      <c r="D50" s="13">
        <f>-(D35-C35)</f>
        <v>-184.80000000000041</v>
      </c>
      <c r="E50" s="13">
        <f t="shared" ref="E50:G50" si="24">-(E35-D35)</f>
        <v>-210.67200000000025</v>
      </c>
      <c r="F50" s="13">
        <f t="shared" si="24"/>
        <v>-240.16608000000019</v>
      </c>
      <c r="G50" s="13">
        <f t="shared" si="24"/>
        <v>-273.78933120000033</v>
      </c>
    </row>
    <row r="51" spans="2:11" x14ac:dyDescent="0.25">
      <c r="B51" t="s">
        <v>38</v>
      </c>
      <c r="D51" s="13">
        <f>-D20*(1-$C$13)</f>
        <v>29.900000000000002</v>
      </c>
      <c r="E51" s="13">
        <f t="shared" ref="E51:G51" si="25">-E20*(1-$C$13)</f>
        <v>29.900000000000002</v>
      </c>
      <c r="F51" s="13">
        <f t="shared" si="25"/>
        <v>29.900000000000002</v>
      </c>
      <c r="G51" s="13">
        <f t="shared" si="25"/>
        <v>29.900000000000002</v>
      </c>
    </row>
    <row r="52" spans="2:11" x14ac:dyDescent="0.25">
      <c r="B52" t="s">
        <v>42</v>
      </c>
      <c r="D52" s="13">
        <f ca="1">-D21*(1-$C$13)</f>
        <v>-12.349763221743546</v>
      </c>
      <c r="E52" s="13">
        <f t="shared" ref="E52:G52" ca="1" si="26">-E21*(1-$C$13)</f>
        <v>-28.644334095860479</v>
      </c>
      <c r="F52" s="13">
        <f t="shared" ca="1" si="26"/>
        <v>-46.99721163322603</v>
      </c>
      <c r="G52" s="13">
        <f t="shared" ca="1" si="26"/>
        <v>-68.251598840798792</v>
      </c>
    </row>
    <row r="53" spans="2:11" x14ac:dyDescent="0.25">
      <c r="B53" s="12" t="s">
        <v>43</v>
      </c>
      <c r="D53" s="18">
        <f ca="1">SUM(D46:D52)</f>
        <v>651.5357894736843</v>
      </c>
      <c r="E53" s="18">
        <f t="shared" ref="E53:G53" ca="1" si="27">SUM(E46:E52)</f>
        <v>762.96509362863435</v>
      </c>
      <c r="F53" s="18">
        <f t="shared" ca="1" si="27"/>
        <v>875.32232074480191</v>
      </c>
      <c r="G53" s="18">
        <f t="shared" ca="1" si="27"/>
        <v>1003.9929400622968</v>
      </c>
    </row>
    <row r="56" spans="2:11" x14ac:dyDescent="0.25">
      <c r="K56" s="14"/>
    </row>
    <row r="57" spans="2:11" x14ac:dyDescent="0.25">
      <c r="B57" t="s">
        <v>44</v>
      </c>
      <c r="C57" s="14">
        <v>0.2</v>
      </c>
      <c r="K57" s="14"/>
    </row>
    <row r="58" spans="2:11" x14ac:dyDescent="0.25">
      <c r="B58" t="s">
        <v>45</v>
      </c>
      <c r="C58" s="14">
        <v>0.05</v>
      </c>
    </row>
    <row r="60" spans="2:11" x14ac:dyDescent="0.25">
      <c r="B60" t="s">
        <v>46</v>
      </c>
      <c r="D60" s="13">
        <v>651.53578947368396</v>
      </c>
      <c r="E60" s="13">
        <v>762.96509362863435</v>
      </c>
      <c r="F60" s="13">
        <v>875.32232074480191</v>
      </c>
      <c r="G60" s="13">
        <v>1003.9929400622968</v>
      </c>
    </row>
    <row r="61" spans="2:11" x14ac:dyDescent="0.25">
      <c r="B61" t="s">
        <v>47</v>
      </c>
      <c r="G61">
        <f>G60*(1+C58)/(C57-C58)</f>
        <v>7027.9505804360779</v>
      </c>
    </row>
    <row r="62" spans="2:11" x14ac:dyDescent="0.25">
      <c r="B62" t="s">
        <v>48</v>
      </c>
      <c r="D62" s="13">
        <f>D60</f>
        <v>651.53578947368396</v>
      </c>
      <c r="E62" s="13">
        <f t="shared" ref="E62:F62" si="28">E60</f>
        <v>762.96509362863435</v>
      </c>
      <c r="F62" s="13">
        <f t="shared" si="28"/>
        <v>875.32232074480191</v>
      </c>
      <c r="G62">
        <f>G61</f>
        <v>7027.9505804360779</v>
      </c>
    </row>
    <row r="63" spans="2:11" x14ac:dyDescent="0.25">
      <c r="B63" t="s">
        <v>49</v>
      </c>
      <c r="C63" s="16">
        <f>NPV(C57,D62:G62)</f>
        <v>4968.5864893738426</v>
      </c>
    </row>
    <row r="64" spans="2:11" x14ac:dyDescent="0.25">
      <c r="B64" t="s">
        <v>50</v>
      </c>
      <c r="C64" s="11">
        <f>C30</f>
        <v>70</v>
      </c>
    </row>
    <row r="65" spans="2:3" x14ac:dyDescent="0.25">
      <c r="B65" t="s">
        <v>53</v>
      </c>
      <c r="C65" s="16">
        <f>C63+C64</f>
        <v>5038.5864893738426</v>
      </c>
    </row>
    <row r="66" spans="2:3" x14ac:dyDescent="0.25">
      <c r="B66" t="s">
        <v>51</v>
      </c>
      <c r="C66" s="11">
        <f>-C39</f>
        <v>-460</v>
      </c>
    </row>
    <row r="67" spans="2:3" ht="18.75" x14ac:dyDescent="0.3">
      <c r="B67" s="15" t="s">
        <v>52</v>
      </c>
      <c r="C67" s="17">
        <f>SUM(C65:C66)</f>
        <v>4578.5864893738426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"/>
  <sheetViews>
    <sheetView topLeftCell="A55" workbookViewId="0">
      <selection activeCell="F43" sqref="F43"/>
    </sheetView>
  </sheetViews>
  <sheetFormatPr defaultRowHeight="15" x14ac:dyDescent="0.25"/>
  <cols>
    <col min="2" max="2" width="51.42578125" bestFit="1" customWidth="1"/>
  </cols>
  <sheetData>
    <row r="2" spans="2:7" ht="15.75" thickBot="1" x14ac:dyDescent="0.3"/>
    <row r="3" spans="2:7" x14ac:dyDescent="0.25">
      <c r="B3" s="1" t="s">
        <v>0</v>
      </c>
      <c r="C3" s="2">
        <v>0.14000000000000001</v>
      </c>
    </row>
    <row r="4" spans="2:7" x14ac:dyDescent="0.25">
      <c r="B4" s="3" t="s">
        <v>1</v>
      </c>
      <c r="C4" s="4">
        <v>0.22</v>
      </c>
    </row>
    <row r="5" spans="2:7" x14ac:dyDescent="0.25">
      <c r="B5" s="3" t="s">
        <v>2</v>
      </c>
      <c r="C5" s="4">
        <v>0.11</v>
      </c>
    </row>
    <row r="6" spans="2:7" x14ac:dyDescent="0.25">
      <c r="B6" s="3" t="s">
        <v>3</v>
      </c>
      <c r="C6" s="4">
        <v>0.66</v>
      </c>
    </row>
    <row r="7" spans="2:7" x14ac:dyDescent="0.25">
      <c r="B7" s="3" t="s">
        <v>4</v>
      </c>
      <c r="C7" s="4">
        <v>0.45</v>
      </c>
    </row>
    <row r="8" spans="2:7" x14ac:dyDescent="0.25">
      <c r="B8" s="3" t="s">
        <v>5</v>
      </c>
      <c r="C8" s="4">
        <v>0.1</v>
      </c>
    </row>
    <row r="9" spans="2:7" x14ac:dyDescent="0.25">
      <c r="B9" s="3" t="s">
        <v>6</v>
      </c>
      <c r="C9" s="4">
        <v>0.1</v>
      </c>
    </row>
    <row r="10" spans="2:7" x14ac:dyDescent="0.25">
      <c r="B10" s="3" t="s">
        <v>7</v>
      </c>
      <c r="C10" s="4">
        <v>0.1</v>
      </c>
    </row>
    <row r="11" spans="2:7" x14ac:dyDescent="0.25">
      <c r="B11" s="3" t="s">
        <v>8</v>
      </c>
      <c r="C11" s="4">
        <v>0.35</v>
      </c>
    </row>
    <row r="12" spans="2:7" x14ac:dyDescent="0.25">
      <c r="B12" s="3" t="s">
        <v>9</v>
      </c>
      <c r="C12" s="4">
        <v>0.35</v>
      </c>
    </row>
    <row r="13" spans="2:7" x14ac:dyDescent="0.25">
      <c r="B13" s="3"/>
      <c r="C13" s="4"/>
    </row>
    <row r="14" spans="2:7" x14ac:dyDescent="0.25">
      <c r="B14" s="5" t="s">
        <v>10</v>
      </c>
      <c r="C14" s="20">
        <v>2012</v>
      </c>
      <c r="D14">
        <v>2013</v>
      </c>
      <c r="E14">
        <v>2014</v>
      </c>
      <c r="F14">
        <v>2015</v>
      </c>
      <c r="G14">
        <v>2016</v>
      </c>
    </row>
    <row r="15" spans="2:7" x14ac:dyDescent="0.25">
      <c r="B15" s="5" t="s">
        <v>11</v>
      </c>
      <c r="C15" s="4"/>
    </row>
    <row r="16" spans="2:7" x14ac:dyDescent="0.25">
      <c r="B16" s="3" t="s">
        <v>12</v>
      </c>
      <c r="C16" s="6">
        <v>2000</v>
      </c>
      <c r="D16">
        <f>C16*(1+$C$3)</f>
        <v>2280.0000000000005</v>
      </c>
      <c r="E16">
        <f t="shared" ref="E16:G16" si="0">D16*(1+$C$3)</f>
        <v>2599.2000000000007</v>
      </c>
      <c r="F16">
        <f t="shared" si="0"/>
        <v>2963.0880000000011</v>
      </c>
      <c r="G16">
        <f t="shared" si="0"/>
        <v>3377.9203200000015</v>
      </c>
    </row>
    <row r="17" spans="2:7" x14ac:dyDescent="0.25">
      <c r="B17" s="3" t="s">
        <v>13</v>
      </c>
      <c r="C17" s="6">
        <v>-900</v>
      </c>
      <c r="D17" s="11">
        <f>-D16*$C$7</f>
        <v>-1026.0000000000002</v>
      </c>
      <c r="E17" s="11">
        <f t="shared" ref="E17:G17" si="1">-E16*$C$7</f>
        <v>-1169.6400000000003</v>
      </c>
      <c r="F17" s="11">
        <f t="shared" si="1"/>
        <v>-1333.3896000000004</v>
      </c>
      <c r="G17" s="11">
        <f t="shared" si="1"/>
        <v>-1520.0641440000006</v>
      </c>
    </row>
    <row r="18" spans="2:7" x14ac:dyDescent="0.25">
      <c r="B18" s="3" t="s">
        <v>14</v>
      </c>
      <c r="C18" s="6">
        <v>-46</v>
      </c>
      <c r="D18">
        <f>-$C$9*((C37+D37)/2)</f>
        <v>-46</v>
      </c>
      <c r="E18">
        <f t="shared" ref="E18:G18" si="2">-$C$9*((D37+E37)/2)</f>
        <v>-46</v>
      </c>
      <c r="F18">
        <f t="shared" si="2"/>
        <v>-46</v>
      </c>
      <c r="G18">
        <f t="shared" si="2"/>
        <v>-46</v>
      </c>
    </row>
    <row r="19" spans="2:7" x14ac:dyDescent="0.25">
      <c r="B19" s="3" t="s">
        <v>15</v>
      </c>
      <c r="C19" s="6">
        <v>7</v>
      </c>
      <c r="D19" s="11">
        <f ca="1">$C$10*((C28+D28)/2)</f>
        <v>18.999635725759301</v>
      </c>
      <c r="E19" s="11">
        <f t="shared" ref="E19:G19" ca="1" si="3">$C$10*((D28+E28)/2)</f>
        <v>44.068206301055447</v>
      </c>
      <c r="F19" s="11">
        <f t="shared" ca="1" si="3"/>
        <v>72.303402508303193</v>
      </c>
      <c r="G19" s="11">
        <f t="shared" ca="1" si="3"/>
        <v>105.00245971972177</v>
      </c>
    </row>
    <row r="20" spans="2:7" x14ac:dyDescent="0.25">
      <c r="B20" s="3" t="s">
        <v>16</v>
      </c>
      <c r="C20" s="6">
        <v>-200</v>
      </c>
      <c r="D20">
        <f ca="1">-$C$8*((C31+D31)/2)</f>
        <v>-148.67368421052635</v>
      </c>
      <c r="E20">
        <f t="shared" ref="E20:G20" ca="1" si="4">-$C$8*((D31+E31)/2)</f>
        <v>-227.2431246537397</v>
      </c>
      <c r="F20">
        <f t="shared" ca="1" si="4"/>
        <v>-274.89177356465962</v>
      </c>
      <c r="G20">
        <f t="shared" ca="1" si="4"/>
        <v>-330.87803452936072</v>
      </c>
    </row>
    <row r="21" spans="2:7" x14ac:dyDescent="0.25">
      <c r="B21" s="3" t="s">
        <v>17</v>
      </c>
      <c r="C21" s="6">
        <v>1261</v>
      </c>
      <c r="D21">
        <f ca="1">SUM(D16:D20)</f>
        <v>1078.3259515152333</v>
      </c>
      <c r="E21">
        <f t="shared" ref="E21:G21" ca="1" si="5">SUM(E16:E20)</f>
        <v>1200.3850816473162</v>
      </c>
      <c r="F21">
        <f t="shared" ca="1" si="5"/>
        <v>1381.1100289436442</v>
      </c>
      <c r="G21">
        <f t="shared" ca="1" si="5"/>
        <v>1585.980601190362</v>
      </c>
    </row>
    <row r="22" spans="2:7" x14ac:dyDescent="0.25">
      <c r="B22" s="3" t="s">
        <v>18</v>
      </c>
      <c r="C22" s="6">
        <v>-441.34999999999997</v>
      </c>
      <c r="D22">
        <f ca="1">-D21*$C$11</f>
        <v>-377.41408303033165</v>
      </c>
      <c r="E22">
        <f t="shared" ref="E22:G22" ca="1" si="6">-E21*$C$11</f>
        <v>-420.13477857656062</v>
      </c>
      <c r="F22">
        <f t="shared" ca="1" si="6"/>
        <v>-483.38851013027545</v>
      </c>
      <c r="G22">
        <f t="shared" ca="1" si="6"/>
        <v>-555.09321041662668</v>
      </c>
    </row>
    <row r="23" spans="2:7" x14ac:dyDescent="0.25">
      <c r="B23" s="3" t="s">
        <v>19</v>
      </c>
      <c r="C23" s="6">
        <v>819.65000000000009</v>
      </c>
      <c r="D23">
        <f ca="1">D21+D22</f>
        <v>700.91186848490167</v>
      </c>
      <c r="E23">
        <f t="shared" ref="E23:G23" ca="1" si="7">E21+E22</f>
        <v>780.25030307075554</v>
      </c>
      <c r="F23">
        <f t="shared" ca="1" si="7"/>
        <v>897.72151881336879</v>
      </c>
      <c r="G23">
        <f t="shared" ca="1" si="7"/>
        <v>1030.8873907737352</v>
      </c>
    </row>
    <row r="24" spans="2:7" x14ac:dyDescent="0.25">
      <c r="B24" s="3" t="s">
        <v>20</v>
      </c>
      <c r="C24" s="6">
        <v>-286.8775</v>
      </c>
      <c r="D24">
        <f ca="1">-$C$12*D23</f>
        <v>-245.31915396971556</v>
      </c>
      <c r="E24">
        <f t="shared" ref="E24:G24" ca="1" si="8">-$C$12*E23</f>
        <v>-273.08760607476444</v>
      </c>
      <c r="F24">
        <f t="shared" ca="1" si="8"/>
        <v>-314.20253158467904</v>
      </c>
      <c r="G24">
        <f t="shared" ca="1" si="8"/>
        <v>-360.81058677080728</v>
      </c>
    </row>
    <row r="25" spans="2:7" x14ac:dyDescent="0.25">
      <c r="B25" s="3" t="s">
        <v>21</v>
      </c>
      <c r="C25" s="6">
        <v>532.77250000000004</v>
      </c>
      <c r="D25">
        <f ca="1">D23+D24</f>
        <v>455.59271451518612</v>
      </c>
      <c r="E25">
        <f t="shared" ref="E25:G25" ca="1" si="9">E23+E24</f>
        <v>507.1626969959911</v>
      </c>
      <c r="F25">
        <f t="shared" ca="1" si="9"/>
        <v>583.51898722868975</v>
      </c>
      <c r="G25">
        <f t="shared" ca="1" si="9"/>
        <v>670.07680400292793</v>
      </c>
    </row>
    <row r="26" spans="2:7" x14ac:dyDescent="0.25">
      <c r="B26" s="3"/>
      <c r="C26" s="6"/>
    </row>
    <row r="27" spans="2:7" x14ac:dyDescent="0.25">
      <c r="B27" s="5" t="s">
        <v>22</v>
      </c>
      <c r="C27" s="6"/>
    </row>
    <row r="28" spans="2:7" x14ac:dyDescent="0.25">
      <c r="B28" s="3" t="s">
        <v>23</v>
      </c>
      <c r="C28" s="6">
        <v>70</v>
      </c>
      <c r="D28">
        <f ca="1">D40-D29-D33</f>
        <v>309.99271451518598</v>
      </c>
      <c r="E28">
        <f t="shared" ref="E28:G28" ca="1" si="10">E40-E29-E33</f>
        <v>571.37141151027163</v>
      </c>
      <c r="F28">
        <f t="shared" ca="1" si="10"/>
        <v>874.69663872537581</v>
      </c>
      <c r="G28">
        <f t="shared" ca="1" si="10"/>
        <v>1225.3525562257319</v>
      </c>
    </row>
    <row r="29" spans="2:7" x14ac:dyDescent="0.25">
      <c r="B29" s="3" t="s">
        <v>24</v>
      </c>
      <c r="C29" s="6">
        <v>440</v>
      </c>
      <c r="D29">
        <f>D16*$C$4</f>
        <v>501.60000000000008</v>
      </c>
      <c r="E29">
        <f t="shared" ref="E29:G29" si="11">E16*$C$4</f>
        <v>571.82400000000018</v>
      </c>
      <c r="F29">
        <f t="shared" si="11"/>
        <v>651.87936000000025</v>
      </c>
      <c r="G29">
        <f t="shared" si="11"/>
        <v>743.14247040000032</v>
      </c>
    </row>
    <row r="30" spans="2:7" x14ac:dyDescent="0.25">
      <c r="B30" s="3" t="s">
        <v>25</v>
      </c>
      <c r="C30" s="6"/>
    </row>
    <row r="31" spans="2:7" x14ac:dyDescent="0.25">
      <c r="B31" s="3" t="s">
        <v>26</v>
      </c>
      <c r="C31" s="6">
        <v>920</v>
      </c>
      <c r="D31" s="11">
        <f ca="1">D33-D32</f>
        <v>2053.4736842105267</v>
      </c>
      <c r="E31" s="11">
        <f t="shared" ref="E31:G31" ca="1" si="12">E33-E32</f>
        <v>2491.3888088642666</v>
      </c>
      <c r="F31" s="11">
        <f t="shared" ca="1" si="12"/>
        <v>3006.4466624289262</v>
      </c>
      <c r="G31" s="11">
        <f t="shared" ca="1" si="12"/>
        <v>3611.1140281582875</v>
      </c>
    </row>
    <row r="32" spans="2:7" x14ac:dyDescent="0.25">
      <c r="B32" s="3" t="s">
        <v>16</v>
      </c>
      <c r="C32" s="6">
        <v>-400</v>
      </c>
      <c r="D32" s="11">
        <f ca="1">C32+D20</f>
        <v>-548.67368421052629</v>
      </c>
      <c r="E32" s="11">
        <f t="shared" ref="E32:G32" ca="1" si="13">D32+E20</f>
        <v>-775.91680886426593</v>
      </c>
      <c r="F32" s="11">
        <f t="shared" ca="1" si="13"/>
        <v>-1050.8085824289255</v>
      </c>
      <c r="G32" s="11">
        <f t="shared" ca="1" si="13"/>
        <v>-1381.6866169582863</v>
      </c>
    </row>
    <row r="33" spans="2:7" x14ac:dyDescent="0.25">
      <c r="B33" s="3" t="s">
        <v>27</v>
      </c>
      <c r="C33" s="6">
        <v>1320</v>
      </c>
      <c r="D33">
        <f>$C$6*D16</f>
        <v>1504.8000000000004</v>
      </c>
      <c r="E33">
        <f t="shared" ref="E33:G33" si="14">$C$6*E16</f>
        <v>1715.4720000000007</v>
      </c>
      <c r="F33">
        <f t="shared" si="14"/>
        <v>1955.6380800000009</v>
      </c>
      <c r="G33">
        <f t="shared" si="14"/>
        <v>2229.4274112000012</v>
      </c>
    </row>
    <row r="34" spans="2:7" x14ac:dyDescent="0.25">
      <c r="B34" s="3" t="s">
        <v>28</v>
      </c>
      <c r="C34" s="6">
        <v>1830</v>
      </c>
      <c r="D34">
        <f ca="1">D33+D29+D28</f>
        <v>2316.3927145151865</v>
      </c>
      <c r="E34">
        <f t="shared" ref="E34:G34" ca="1" si="15">E33+E29+E28</f>
        <v>2858.6674115102724</v>
      </c>
      <c r="F34">
        <f t="shared" ca="1" si="15"/>
        <v>3482.2140787253766</v>
      </c>
      <c r="G34">
        <f t="shared" ca="1" si="15"/>
        <v>4197.9224378257331</v>
      </c>
    </row>
    <row r="35" spans="2:7" x14ac:dyDescent="0.25">
      <c r="B35" s="3"/>
      <c r="C35" s="6"/>
    </row>
    <row r="36" spans="2:7" x14ac:dyDescent="0.25">
      <c r="B36" s="3" t="s">
        <v>29</v>
      </c>
      <c r="C36" s="6">
        <v>220</v>
      </c>
      <c r="D36">
        <f>$C$5*D16</f>
        <v>250.80000000000004</v>
      </c>
      <c r="E36">
        <f t="shared" ref="E36:G36" si="16">$C$5*E16</f>
        <v>285.91200000000009</v>
      </c>
      <c r="F36">
        <f t="shared" si="16"/>
        <v>325.93968000000012</v>
      </c>
      <c r="G36">
        <f t="shared" si="16"/>
        <v>371.57123520000016</v>
      </c>
    </row>
    <row r="37" spans="2:7" x14ac:dyDescent="0.25">
      <c r="B37" s="3" t="s">
        <v>30</v>
      </c>
      <c r="C37" s="6">
        <v>460</v>
      </c>
      <c r="D37" s="11">
        <f>C37</f>
        <v>460</v>
      </c>
      <c r="E37" s="11">
        <f t="shared" ref="E37:G37" si="17">D37</f>
        <v>460</v>
      </c>
      <c r="F37" s="11">
        <f t="shared" si="17"/>
        <v>460</v>
      </c>
      <c r="G37" s="11">
        <f t="shared" si="17"/>
        <v>460</v>
      </c>
    </row>
    <row r="38" spans="2:7" x14ac:dyDescent="0.25">
      <c r="B38" s="3" t="s">
        <v>31</v>
      </c>
      <c r="C38" s="6">
        <v>690</v>
      </c>
      <c r="D38" s="11">
        <f>C38</f>
        <v>690</v>
      </c>
      <c r="E38" s="11">
        <f t="shared" ref="E38:G38" si="18">D38</f>
        <v>690</v>
      </c>
      <c r="F38" s="11">
        <f t="shared" si="18"/>
        <v>690</v>
      </c>
      <c r="G38" s="11">
        <f t="shared" si="18"/>
        <v>690</v>
      </c>
    </row>
    <row r="39" spans="2:7" x14ac:dyDescent="0.25">
      <c r="B39" s="3" t="s">
        <v>32</v>
      </c>
      <c r="C39" s="6">
        <v>460</v>
      </c>
      <c r="D39" s="11">
        <f ca="1">C39+D25</f>
        <v>915.59271451518612</v>
      </c>
      <c r="E39" s="11">
        <f t="shared" ref="E39:G39" ca="1" si="19">D39+E25</f>
        <v>1422.7554115111773</v>
      </c>
      <c r="F39" s="11">
        <f t="shared" ca="1" si="19"/>
        <v>2006.2743987398671</v>
      </c>
      <c r="G39" s="11">
        <f t="shared" ca="1" si="19"/>
        <v>2676.3512027427951</v>
      </c>
    </row>
    <row r="40" spans="2:7" x14ac:dyDescent="0.25">
      <c r="B40" s="3" t="s">
        <v>33</v>
      </c>
      <c r="C40" s="6">
        <v>1830</v>
      </c>
      <c r="D40">
        <f ca="1">SUM(D36:D39)</f>
        <v>2316.3927145151865</v>
      </c>
      <c r="E40">
        <f t="shared" ref="E40:G40" ca="1" si="20">SUM(E36:E39)</f>
        <v>2858.6674115111773</v>
      </c>
      <c r="F40">
        <f t="shared" ca="1" si="20"/>
        <v>3482.2140787398675</v>
      </c>
      <c r="G40">
        <f t="shared" ca="1" si="20"/>
        <v>4197.9224379427951</v>
      </c>
    </row>
    <row r="41" spans="2:7" ht="15.75" thickBot="1" x14ac:dyDescent="0.3">
      <c r="B41" s="7"/>
      <c r="C41" s="8"/>
    </row>
    <row r="43" spans="2:7" x14ac:dyDescent="0.25">
      <c r="B43" s="12" t="s">
        <v>36</v>
      </c>
    </row>
    <row r="44" spans="2:7" x14ac:dyDescent="0.25">
      <c r="B44" s="12" t="s">
        <v>19</v>
      </c>
    </row>
    <row r="45" spans="2:7" x14ac:dyDescent="0.25">
      <c r="B45" t="s">
        <v>37</v>
      </c>
    </row>
    <row r="46" spans="2:7" x14ac:dyDescent="0.25">
      <c r="B46" t="s">
        <v>39</v>
      </c>
    </row>
    <row r="47" spans="2:7" x14ac:dyDescent="0.25">
      <c r="B47" t="s">
        <v>40</v>
      </c>
    </row>
    <row r="48" spans="2:7" x14ac:dyDescent="0.25">
      <c r="B48" t="s">
        <v>41</v>
      </c>
    </row>
    <row r="49" spans="2:3" x14ac:dyDescent="0.25">
      <c r="B49" t="s">
        <v>38</v>
      </c>
    </row>
    <row r="50" spans="2:3" x14ac:dyDescent="0.25">
      <c r="B50" t="s">
        <v>42</v>
      </c>
    </row>
    <row r="51" spans="2:3" x14ac:dyDescent="0.25">
      <c r="B51" s="12" t="s">
        <v>43</v>
      </c>
    </row>
    <row r="55" spans="2:3" x14ac:dyDescent="0.25">
      <c r="B55" t="s">
        <v>44</v>
      </c>
      <c r="C55" s="14">
        <v>0.2</v>
      </c>
    </row>
    <row r="56" spans="2:3" x14ac:dyDescent="0.25">
      <c r="B56" t="s">
        <v>45</v>
      </c>
      <c r="C56" s="14">
        <v>0.05</v>
      </c>
    </row>
    <row r="58" spans="2:3" x14ac:dyDescent="0.25">
      <c r="B58" t="s">
        <v>46</v>
      </c>
    </row>
    <row r="59" spans="2:3" x14ac:dyDescent="0.25">
      <c r="B59" t="s">
        <v>47</v>
      </c>
    </row>
    <row r="60" spans="2:3" x14ac:dyDescent="0.25">
      <c r="B60" t="s">
        <v>48</v>
      </c>
    </row>
    <row r="61" spans="2:3" x14ac:dyDescent="0.25">
      <c r="B61" t="s">
        <v>49</v>
      </c>
      <c r="C61" s="16">
        <f>NPV(C55,D60:G60)</f>
        <v>0</v>
      </c>
    </row>
    <row r="62" spans="2:3" x14ac:dyDescent="0.25">
      <c r="B62" t="s">
        <v>50</v>
      </c>
      <c r="C62" s="11">
        <f>C28</f>
        <v>70</v>
      </c>
    </row>
    <row r="63" spans="2:3" x14ac:dyDescent="0.25">
      <c r="B63" t="s">
        <v>53</v>
      </c>
      <c r="C63" s="16">
        <f>C61+C62</f>
        <v>70</v>
      </c>
    </row>
    <row r="64" spans="2:3" x14ac:dyDescent="0.25">
      <c r="B64" t="s">
        <v>51</v>
      </c>
      <c r="C64" s="11">
        <f>-C37</f>
        <v>-460</v>
      </c>
    </row>
    <row r="65" spans="2:3" ht="18.75" x14ac:dyDescent="0.3">
      <c r="B65" s="15" t="s">
        <v>52</v>
      </c>
      <c r="C65" s="17">
        <f>SUM(C63:C64)</f>
        <v>-390</v>
      </c>
    </row>
  </sheetData>
  <pageMargins left="0.7" right="0.7" top="0.75" bottom="0.75" header="0.3" footer="0.3"/>
  <ignoredErrors>
    <ignoredError sqref="D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dcterms:created xsi:type="dcterms:W3CDTF">2014-11-11T09:43:32Z</dcterms:created>
  <dcterms:modified xsi:type="dcterms:W3CDTF">2014-11-25T11:29:48Z</dcterms:modified>
</cp:coreProperties>
</file>